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autoCompressPictures="0" defaultThemeVersion="124226"/>
  <mc:AlternateContent xmlns:mc="http://schemas.openxmlformats.org/markup-compatibility/2006">
    <mc:Choice Requires="x15">
      <x15ac:absPath xmlns:x15ac="http://schemas.microsoft.com/office/spreadsheetml/2010/11/ac" url="C:\Users\kgurak\Downloads\"/>
    </mc:Choice>
  </mc:AlternateContent>
  <xr:revisionPtr revIDLastSave="0" documentId="8_{EDBB19BE-0125-44A7-B720-A9F6C9903530}" xr6:coauthVersionLast="47" xr6:coauthVersionMax="47" xr10:uidLastSave="{00000000-0000-0000-0000-000000000000}"/>
  <bookViews>
    <workbookView xWindow="-120" yWindow="-120" windowWidth="29040" windowHeight="15720" xr2:uid="{00000000-000D-0000-FFFF-FFFF00000000}"/>
  </bookViews>
  <sheets>
    <sheet name="Calculation Tool" sheetId="7" r:id="rId1"/>
  </sheets>
  <definedNames>
    <definedName name="_xlnm.Print_Area" localSheetId="0">'Calculation Tool'!$A$2:$K$131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9" i="7" l="1"/>
  <c r="B126" i="7"/>
  <c r="B103" i="7"/>
  <c r="B124" i="7"/>
  <c r="E17" i="7" l="1"/>
  <c r="E80" i="7"/>
  <c r="E74" i="7"/>
  <c r="E73" i="7"/>
  <c r="E71" i="7"/>
  <c r="E67" i="7"/>
  <c r="E52" i="7"/>
  <c r="E50" i="7"/>
  <c r="E47" i="7"/>
  <c r="E29" i="7"/>
  <c r="E18" i="7"/>
  <c r="I44" i="7" l="1"/>
  <c r="G44" i="7"/>
  <c r="E88" i="7" l="1"/>
  <c r="I77" i="7"/>
  <c r="G77" i="7"/>
  <c r="E77" i="7"/>
  <c r="E26" i="7"/>
  <c r="E22" i="7"/>
  <c r="E24" i="7"/>
  <c r="E40" i="7"/>
  <c r="E39" i="7"/>
  <c r="E38" i="7"/>
  <c r="E37" i="7"/>
  <c r="E36" i="7"/>
  <c r="I57" i="7"/>
  <c r="G71" i="7"/>
  <c r="G63" i="7"/>
  <c r="E54" i="7"/>
  <c r="I90" i="7" l="1"/>
  <c r="G50" i="7" l="1"/>
  <c r="G90" i="7" l="1"/>
  <c r="E19" i="7" l="1"/>
  <c r="G80" i="7" l="1"/>
  <c r="I80" i="7"/>
  <c r="I19" i="7"/>
  <c r="E90" i="7"/>
  <c r="I67" i="7"/>
  <c r="I59" i="7"/>
  <c r="I30" i="7"/>
  <c r="I53" i="7"/>
  <c r="G59" i="7"/>
  <c r="I54" i="7"/>
  <c r="I66" i="7"/>
  <c r="G67" i="7"/>
  <c r="I79" i="7"/>
  <c r="I62" i="7"/>
  <c r="I91" i="7"/>
  <c r="I81" i="7"/>
  <c r="I47" i="7"/>
  <c r="I72" i="7"/>
  <c r="I69" i="7"/>
  <c r="I46" i="7"/>
  <c r="I28" i="7"/>
  <c r="I50" i="7"/>
  <c r="G53" i="7"/>
  <c r="G57" i="7"/>
  <c r="I83" i="7"/>
  <c r="G83" i="7"/>
  <c r="G81" i="7"/>
  <c r="E83" i="7"/>
  <c r="G54" i="7"/>
  <c r="G91" i="7"/>
  <c r="G74" i="7"/>
  <c r="G72" i="7"/>
  <c r="G69" i="7"/>
  <c r="G66" i="7"/>
  <c r="G30" i="7"/>
  <c r="G26" i="7"/>
  <c r="G46" i="7"/>
  <c r="G19" i="7"/>
  <c r="E91" i="7"/>
  <c r="E81" i="7"/>
  <c r="E66" i="7"/>
  <c r="E53" i="7"/>
  <c r="E48" i="7"/>
  <c r="E46" i="7"/>
  <c r="E28" i="7"/>
  <c r="E69" i="7"/>
  <c r="E72" i="7"/>
  <c r="B130" i="7"/>
  <c r="I74" i="7"/>
  <c r="I26" i="7"/>
  <c r="E59" i="7"/>
  <c r="E30" i="7"/>
  <c r="I34" i="7"/>
  <c r="G28" i="7"/>
  <c r="G34" i="7"/>
  <c r="E79" i="7"/>
  <c r="E78" i="7"/>
  <c r="E62" i="7"/>
  <c r="E86" i="7"/>
  <c r="E85" i="7"/>
  <c r="E65" i="7"/>
  <c r="E64" i="7"/>
  <c r="E63" i="7"/>
  <c r="E57" i="7"/>
  <c r="E44" i="7"/>
  <c r="E35" i="7"/>
  <c r="E34" i="7"/>
  <c r="E33" i="7"/>
  <c r="E23" i="7"/>
  <c r="I94" i="7" l="1"/>
  <c r="G94" i="7"/>
  <c r="E123" i="7" s="1"/>
  <c r="E94" i="7"/>
  <c r="B123" i="7" s="1"/>
  <c r="B125" i="7" l="1"/>
  <c r="E124" i="7"/>
  <c r="E125" i="7" s="1"/>
</calcChain>
</file>

<file path=xl/sharedStrings.xml><?xml version="1.0" encoding="utf-8"?>
<sst xmlns="http://schemas.openxmlformats.org/spreadsheetml/2006/main" count="244" uniqueCount="163">
  <si>
    <t>Use</t>
  </si>
  <si>
    <t>0.25 per unit</t>
  </si>
  <si>
    <t>0.5 per unit</t>
  </si>
  <si>
    <r>
      <t>1 per 125 m</t>
    </r>
    <r>
      <rPr>
        <vertAlign val="superscript"/>
        <sz val="11"/>
        <color theme="1"/>
        <rFont val="Calibri"/>
        <family val="2"/>
        <scheme val="minor"/>
      </rPr>
      <t>2</t>
    </r>
    <r>
      <rPr>
        <sz val="11"/>
        <color theme="1"/>
        <rFont val="Calibri"/>
        <family val="2"/>
        <scheme val="minor"/>
      </rPr>
      <t xml:space="preserve"> with a minimum of 2</t>
    </r>
  </si>
  <si>
    <r>
      <t>1 per 500 m</t>
    </r>
    <r>
      <rPr>
        <vertAlign val="superscript"/>
        <sz val="11"/>
        <color theme="1"/>
        <rFont val="Calibri"/>
        <family val="2"/>
        <scheme val="minor"/>
      </rPr>
      <t>2</t>
    </r>
    <r>
      <rPr>
        <sz val="11"/>
        <color theme="1"/>
        <rFont val="Calibri"/>
        <family val="2"/>
        <scheme val="minor"/>
      </rPr>
      <t xml:space="preserve"> with a minimum of 2</t>
    </r>
  </si>
  <si>
    <r>
      <t>1 per 125 m</t>
    </r>
    <r>
      <rPr>
        <vertAlign val="superscript"/>
        <sz val="11"/>
        <color theme="1"/>
        <rFont val="Calibri"/>
        <family val="2"/>
        <scheme val="minor"/>
      </rPr>
      <t>2</t>
    </r>
    <r>
      <rPr>
        <sz val="11"/>
        <color theme="1"/>
        <rFont val="Calibri"/>
        <family val="2"/>
        <scheme val="minor"/>
      </rPr>
      <t xml:space="preserve"> with a minimum of 4</t>
    </r>
  </si>
  <si>
    <t>unit(s)</t>
  </si>
  <si>
    <r>
      <t>m</t>
    </r>
    <r>
      <rPr>
        <vertAlign val="superscript"/>
        <sz val="11"/>
        <color theme="1"/>
        <rFont val="Calibri"/>
        <family val="2"/>
        <scheme val="minor"/>
      </rPr>
      <t>2</t>
    </r>
  </si>
  <si>
    <t>A</t>
  </si>
  <si>
    <t>B</t>
  </si>
  <si>
    <t>C</t>
  </si>
  <si>
    <t>D</t>
  </si>
  <si>
    <t>E</t>
  </si>
  <si>
    <t>Input Cells</t>
  </si>
  <si>
    <t>LEGEND</t>
  </si>
  <si>
    <t>Hotel</t>
  </si>
  <si>
    <t>Congregate care housing</t>
  </si>
  <si>
    <t>Animal shelter</t>
  </si>
  <si>
    <t>Bed and Breakfast accommodation</t>
  </si>
  <si>
    <t>Billiard hall</t>
  </si>
  <si>
    <t>1 per table</t>
  </si>
  <si>
    <t>Bowling alley</t>
  </si>
  <si>
    <t>Child Care facility</t>
  </si>
  <si>
    <t>Dwelling unit above commercial use</t>
  </si>
  <si>
    <t>Dwelling, apartment</t>
  </si>
  <si>
    <t>Dwelling, patio</t>
  </si>
  <si>
    <t>Dwelling, townhouse</t>
  </si>
  <si>
    <t>Film theatre</t>
  </si>
  <si>
    <t>1 per 10 seats</t>
  </si>
  <si>
    <t>Financial institution</t>
  </si>
  <si>
    <t>Fish processing or packaging</t>
  </si>
  <si>
    <t>Home occupation</t>
  </si>
  <si>
    <t>Hospital</t>
  </si>
  <si>
    <t>1 per sleeping unit</t>
  </si>
  <si>
    <t>Intermediate care facility</t>
  </si>
  <si>
    <t>Manufacturing, processing or packaging, excluding fish processing or packaging</t>
  </si>
  <si>
    <t>Marina</t>
  </si>
  <si>
    <t>1 per 2 berths</t>
  </si>
  <si>
    <t>Marine fueling station</t>
  </si>
  <si>
    <t>Marine grid for boat maintenance</t>
  </si>
  <si>
    <t>1 per grid</t>
  </si>
  <si>
    <t>Medical clinic, dental clinic</t>
  </si>
  <si>
    <t>Office</t>
  </si>
  <si>
    <t>Personal service establishment</t>
  </si>
  <si>
    <t>Pub, neighbourhood pub, brew pub, marine pub</t>
  </si>
  <si>
    <t>Recycling drop-off centre</t>
  </si>
  <si>
    <t>Repair, servicing or testing of appliances, machinery, equipment, tools or boats</t>
  </si>
  <si>
    <t>School, adult education</t>
  </si>
  <si>
    <t>4 per classroom</t>
  </si>
  <si>
    <t>School, primary, elementary, junior high</t>
  </si>
  <si>
    <t>1 per classroom</t>
  </si>
  <si>
    <t>School, senior high</t>
  </si>
  <si>
    <t>Unstaffed public utility building or facility, such as telephone exchanges or transformer stations</t>
  </si>
  <si>
    <t>Veterinary clinic</t>
  </si>
  <si>
    <t>Video rental store</t>
  </si>
  <si>
    <t>Area</t>
  </si>
  <si>
    <t>table</t>
  </si>
  <si>
    <t>lane(s)</t>
  </si>
  <si>
    <t>children</t>
  </si>
  <si>
    <t>seat(s)</t>
  </si>
  <si>
    <t>bed(s)</t>
  </si>
  <si>
    <t>berths</t>
  </si>
  <si>
    <t>grid</t>
  </si>
  <si>
    <t>classroom(s)</t>
  </si>
  <si>
    <t>TOTAL</t>
  </si>
  <si>
    <t>Requirements</t>
  </si>
  <si>
    <t>dwelling(s)</t>
  </si>
  <si>
    <r>
      <t>1 per 90m</t>
    </r>
    <r>
      <rPr>
        <vertAlign val="superscript"/>
        <sz val="11"/>
        <color theme="1"/>
        <rFont val="Calibri"/>
        <family val="2"/>
        <scheme val="minor"/>
      </rPr>
      <t>2</t>
    </r>
  </si>
  <si>
    <r>
      <t>1 per 10 seats or 1 per 10 m</t>
    </r>
    <r>
      <rPr>
        <vertAlign val="superscript"/>
        <sz val="11"/>
        <color theme="1"/>
        <rFont val="Calibri"/>
        <family val="2"/>
        <scheme val="minor"/>
      </rPr>
      <t>2</t>
    </r>
    <r>
      <rPr>
        <sz val="11"/>
        <color theme="1"/>
        <rFont val="Calibri"/>
        <family val="2"/>
        <scheme val="minor"/>
      </rPr>
      <t xml:space="preserve"> intended for public use, whichever is greater</t>
    </r>
  </si>
  <si>
    <r>
      <t>1 per 90 m</t>
    </r>
    <r>
      <rPr>
        <vertAlign val="superscript"/>
        <sz val="11"/>
        <color theme="1"/>
        <rFont val="Calibri"/>
        <family val="2"/>
        <scheme val="minor"/>
      </rPr>
      <t>2</t>
    </r>
  </si>
  <si>
    <r>
      <t>1 per 40 m</t>
    </r>
    <r>
      <rPr>
        <vertAlign val="superscript"/>
        <sz val="11"/>
        <color theme="1"/>
        <rFont val="Calibri"/>
        <family val="2"/>
        <scheme val="minor"/>
      </rPr>
      <t>2</t>
    </r>
  </si>
  <si>
    <r>
      <t>1 per 90 m</t>
    </r>
    <r>
      <rPr>
        <vertAlign val="superscript"/>
        <sz val="11"/>
        <color theme="1"/>
        <rFont val="Calibri"/>
        <family val="2"/>
        <scheme val="minor"/>
      </rPr>
      <t xml:space="preserve">2 </t>
    </r>
  </si>
  <si>
    <t>Class I</t>
  </si>
  <si>
    <t>Class II</t>
  </si>
  <si>
    <t>Total</t>
  </si>
  <si>
    <t>Vehicle</t>
  </si>
  <si>
    <t>Bicycle</t>
  </si>
  <si>
    <t>Summary of Parking Requirements</t>
  </si>
  <si>
    <t>Bicycle Class I</t>
  </si>
  <si>
    <t>Bicycle Class II</t>
  </si>
  <si>
    <t>Minimum of 6</t>
  </si>
  <si>
    <t>Library</t>
  </si>
  <si>
    <t>Museum</t>
  </si>
  <si>
    <t>Assembly centre (excluding schools)</t>
  </si>
  <si>
    <t>Fire station</t>
  </si>
  <si>
    <t>F</t>
  </si>
  <si>
    <t>G</t>
  </si>
  <si>
    <t>H</t>
  </si>
  <si>
    <t>I</t>
  </si>
  <si>
    <t>L</t>
  </si>
  <si>
    <t>M</t>
  </si>
  <si>
    <t>O</t>
  </si>
  <si>
    <t>P</t>
  </si>
  <si>
    <t>R</t>
  </si>
  <si>
    <t>S</t>
  </si>
  <si>
    <t>U</t>
  </si>
  <si>
    <t>V</t>
  </si>
  <si>
    <t>W</t>
  </si>
  <si>
    <t>Vehicles</t>
  </si>
  <si>
    <t>Standard</t>
  </si>
  <si>
    <t>Overall Total</t>
  </si>
  <si>
    <t>Civic Address:</t>
  </si>
  <si>
    <t>Applicant:</t>
  </si>
  <si>
    <t>Date:</t>
  </si>
  <si>
    <t>Vehicle and Bicycle Parking Calculation Tool</t>
  </si>
  <si>
    <t>Park, playground, sports field</t>
  </si>
  <si>
    <t>Final Calculations</t>
  </si>
  <si>
    <t>A total of</t>
  </si>
  <si>
    <t>loading spaces are required.</t>
  </si>
  <si>
    <t>Loading Spaces</t>
  </si>
  <si>
    <t>1 per bowling lane</t>
  </si>
  <si>
    <r>
      <t>1 per 10 seats or 1 per 10m</t>
    </r>
    <r>
      <rPr>
        <vertAlign val="superscript"/>
        <sz val="11"/>
        <color theme="1"/>
        <rFont val="Calibri"/>
        <family val="2"/>
        <scheme val="minor"/>
      </rPr>
      <t>2</t>
    </r>
    <r>
      <rPr>
        <sz val="11"/>
        <color theme="1"/>
        <rFont val="Calibri"/>
        <family val="2"/>
        <scheme val="minor"/>
      </rPr>
      <t xml:space="preserve"> intended for public use, whichever is greater</t>
    </r>
  </si>
  <si>
    <r>
      <t>1 per 80m</t>
    </r>
    <r>
      <rPr>
        <sz val="11"/>
        <color theme="1"/>
        <rFont val="Calibri"/>
        <family val="2"/>
      </rPr>
      <t>²</t>
    </r>
    <r>
      <rPr>
        <sz val="11"/>
        <color theme="1"/>
        <rFont val="Calibri"/>
        <family val="2"/>
        <scheme val="minor"/>
      </rPr>
      <t xml:space="preserve"> of gross floor area up to 500m</t>
    </r>
    <r>
      <rPr>
        <sz val="11"/>
        <color theme="1"/>
        <rFont val="Calibri"/>
        <family val="2"/>
      </rPr>
      <t>²</t>
    </r>
    <r>
      <rPr>
        <sz val="11"/>
        <color theme="1"/>
        <rFont val="Calibri"/>
        <family val="2"/>
        <scheme val="minor"/>
      </rPr>
      <t xml:space="preserve"> , and 1 per each additional 20m</t>
    </r>
    <r>
      <rPr>
        <sz val="11"/>
        <color theme="1"/>
        <rFont val="Calibri"/>
        <family val="2"/>
      </rPr>
      <t>²</t>
    </r>
    <r>
      <rPr>
        <sz val="11"/>
        <color theme="1"/>
        <rFont val="Calibri"/>
        <family val="2"/>
        <scheme val="minor"/>
      </rPr>
      <t xml:space="preserve"> of gross floor area over 500m</t>
    </r>
    <r>
      <rPr>
        <sz val="11"/>
        <color theme="1"/>
        <rFont val="Calibri"/>
        <family val="2"/>
      </rPr>
      <t>²</t>
    </r>
    <r>
      <rPr>
        <sz val="11"/>
        <color theme="1"/>
        <rFont val="Calibri"/>
        <family val="2"/>
        <scheme val="minor"/>
      </rPr>
      <t xml:space="preserve"> </t>
    </r>
  </si>
  <si>
    <t xml:space="preserve">0.25 per unit </t>
  </si>
  <si>
    <r>
      <t>1 per 80m</t>
    </r>
    <r>
      <rPr>
        <vertAlign val="superscript"/>
        <sz val="11"/>
        <color theme="1"/>
        <rFont val="Calibri"/>
        <family val="2"/>
        <scheme val="minor"/>
      </rPr>
      <t>2</t>
    </r>
  </si>
  <si>
    <t>Garden Centre</t>
  </si>
  <si>
    <t>0.25 per bed</t>
  </si>
  <si>
    <r>
      <t>1 per 80 m</t>
    </r>
    <r>
      <rPr>
        <vertAlign val="superscript"/>
        <sz val="11"/>
        <color theme="1"/>
        <rFont val="Calibri"/>
        <family val="2"/>
        <scheme val="minor"/>
      </rPr>
      <t>2</t>
    </r>
  </si>
  <si>
    <t>Produce stalls</t>
  </si>
  <si>
    <t>1 per 80 m2</t>
  </si>
  <si>
    <t>Restaurant, restaurant-lounge, bistro, coffee shop</t>
  </si>
  <si>
    <t xml:space="preserve">1 per 80m² of gross floor area up to 500m² , and 1 per each additional 20m² of gross floor area over 500m² </t>
  </si>
  <si>
    <t>The total required vehicle parking spaces and bicycle parking spaces are highlighted in yellow.</t>
  </si>
  <si>
    <t>Retail store, inlcuding liquor store</t>
  </si>
  <si>
    <t>Step 2. Accessible Parking Spaces</t>
  </si>
  <si>
    <t>Step 3. Loading Spaces</t>
  </si>
  <si>
    <r>
      <t>1 per 125 m</t>
    </r>
    <r>
      <rPr>
        <sz val="11"/>
        <color theme="1"/>
        <rFont val="Calibri"/>
        <family val="2"/>
      </rPr>
      <t>²</t>
    </r>
    <r>
      <rPr>
        <sz val="11"/>
        <color theme="1"/>
        <rFont val="Calibri"/>
        <family val="2"/>
        <scheme val="minor"/>
      </rPr>
      <t xml:space="preserve"> with a minimum of 4</t>
    </r>
  </si>
  <si>
    <r>
      <t>1 per 125 m</t>
    </r>
    <r>
      <rPr>
        <vertAlign val="superscript"/>
        <sz val="11"/>
        <color theme="1"/>
        <rFont val="Calibri"/>
        <family val="2"/>
        <scheme val="minor"/>
      </rPr>
      <t>2</t>
    </r>
    <r>
      <rPr>
        <sz val="11"/>
        <color theme="1"/>
        <rFont val="Calibri"/>
        <family val="2"/>
        <scheme val="minor"/>
      </rPr>
      <t xml:space="preserve"> with a minimum of 6</t>
    </r>
  </si>
  <si>
    <t>0.5 per classroom</t>
  </si>
  <si>
    <t>Minimum of 2</t>
  </si>
  <si>
    <t>1 per 80 m2 with a minimum of 2</t>
  </si>
  <si>
    <t>1 per 125 m2 with a minimum of 2</t>
  </si>
  <si>
    <r>
      <t>1 per 250 m</t>
    </r>
    <r>
      <rPr>
        <vertAlign val="superscript"/>
        <sz val="11"/>
        <color theme="1"/>
        <rFont val="Calibri"/>
        <family val="2"/>
        <scheme val="minor"/>
      </rPr>
      <t>2</t>
    </r>
    <r>
      <rPr>
        <sz val="11"/>
        <color theme="1"/>
        <rFont val="Calibri"/>
        <family val="2"/>
        <scheme val="minor"/>
      </rPr>
      <t xml:space="preserve"> with a minimum of 1</t>
    </r>
  </si>
  <si>
    <r>
      <t>1 per 125 m</t>
    </r>
    <r>
      <rPr>
        <vertAlign val="superscript"/>
        <sz val="11"/>
        <color theme="1"/>
        <rFont val="Calibri"/>
        <family val="2"/>
        <scheme val="minor"/>
      </rPr>
      <t>2</t>
    </r>
    <r>
      <rPr>
        <sz val="11"/>
        <color theme="1"/>
        <rFont val="Calibri"/>
        <family val="2"/>
        <scheme val="minor"/>
      </rPr>
      <t xml:space="preserve"> with a minimum of 1</t>
    </r>
  </si>
  <si>
    <r>
      <t>1 per 250m</t>
    </r>
    <r>
      <rPr>
        <vertAlign val="superscript"/>
        <sz val="11"/>
        <color theme="1"/>
        <rFont val="Calibri"/>
        <family val="2"/>
        <scheme val="minor"/>
      </rPr>
      <t>2</t>
    </r>
    <r>
      <rPr>
        <sz val="11"/>
        <color theme="1"/>
        <rFont val="Calibri"/>
        <family val="2"/>
        <scheme val="minor"/>
      </rPr>
      <t xml:space="preserve"> with a minimum of 1</t>
    </r>
  </si>
  <si>
    <t>Bicycles</t>
  </si>
  <si>
    <t>1 per 10 children licensed by the Province</t>
  </si>
  <si>
    <t xml:space="preserve">1 per 125m² of gross floor area up to 500m² with a minumum of 4, or 4 per each classroom if gross floor area is over 500m² </t>
  </si>
  <si>
    <t>1 per 250 m2 with a minimum of 1</t>
  </si>
  <si>
    <t>DOWNTOWN COMOX PARKING CALCULATOR</t>
  </si>
  <si>
    <t>Cultural Centre (excluding film theatre and museum)</t>
  </si>
  <si>
    <t>Dwelling, coach house</t>
  </si>
  <si>
    <t>Dwelling, secondary suite</t>
  </si>
  <si>
    <t xml:space="preserve">Dwelling, single-family </t>
  </si>
  <si>
    <t>Dwelling, small scale multi-family (per unit)</t>
  </si>
  <si>
    <t>land use</t>
  </si>
  <si>
    <t>Community garden</t>
  </si>
  <si>
    <t>Ambulance station</t>
  </si>
  <si>
    <t>Recreation facility</t>
  </si>
  <si>
    <t>Commercial and Industrial uses total gross floor area</t>
  </si>
  <si>
    <t>Standard Car stalls</t>
  </si>
  <si>
    <t>Proposed Land Use(s):</t>
  </si>
  <si>
    <t>The following is a summary of the parking requirements for vehicles and bicycles, based on the information provided in the previous three steps.
This information is for convenience only, the Comox Zoning Bylaw 1850 must be referenced for legal purposes.</t>
  </si>
  <si>
    <t>Step 1. Land Use</t>
  </si>
  <si>
    <t>Input the gross floor areas and unit/ people/ classroom/ seat/ table numbers for each use in the appropriate orange cell.</t>
  </si>
  <si>
    <r>
      <t>Industrial and Commercial uses with gross floor area of 475 m</t>
    </r>
    <r>
      <rPr>
        <b/>
        <sz val="11"/>
        <color theme="1"/>
        <rFont val="Aptos Narrow"/>
        <family val="2"/>
      </rPr>
      <t>²</t>
    </r>
    <r>
      <rPr>
        <b/>
        <sz val="11"/>
        <color theme="1"/>
        <rFont val="Calibri"/>
        <family val="2"/>
      </rPr>
      <t xml:space="preserve"> or greater </t>
    </r>
    <r>
      <rPr>
        <b/>
        <sz val="11"/>
        <color theme="1"/>
        <rFont val="Calibri"/>
        <family val="2"/>
        <scheme val="minor"/>
      </rPr>
      <t>require loading spaces.</t>
    </r>
  </si>
  <si>
    <t>Updated: January 2025</t>
  </si>
  <si>
    <r>
      <rPr>
        <b/>
        <sz val="14"/>
        <color theme="1"/>
        <rFont val="Calibri"/>
        <family val="2"/>
        <scheme val="minor"/>
      </rPr>
      <t>This tool should be used for calculation of required parking within Comox Downtown Area only (lands shown shaded in Figure 1). For lands outside of Downtown, please use the Outside Downtown Parking Calculator.</t>
    </r>
    <r>
      <rPr>
        <sz val="14"/>
        <color theme="1"/>
        <rFont val="Calibri"/>
        <family val="2"/>
        <scheme val="minor"/>
      </rPr>
      <t xml:space="preserve">
</t>
    </r>
    <r>
      <rPr>
        <b/>
        <sz val="14"/>
        <color theme="1"/>
        <rFont val="Calibri"/>
        <family val="2"/>
        <scheme val="minor"/>
      </rPr>
      <t>Note that visitor parking is not required Downtown, however if fewer than 2 stalls are provided for a residential development of 20 or more units, one loading space must be provided.</t>
    </r>
    <r>
      <rPr>
        <sz val="14"/>
        <color theme="1"/>
        <rFont val="Calibri"/>
        <family val="2"/>
        <scheme val="minor"/>
      </rPr>
      <t xml:space="preserve">
This tool is for convenience purposes to aid in the calculation of parking requirements for vehicles and bicycles. For legal or interpretive purposes refer to the original Town of Comox, Zoning Bylaw 1850 and amending bylaws. 
Land uses in this table have been expanded for convenience. In the case where a land use is not specifically mentioned, or parking requirements not specifically provided in the Zoning Bylaw, the required parking spaces shall be the same as for the most comparable use. Contact the planning department for interpretation if you are unsure about the land uses.
Follow the instructions below to return a summary of parking requirements at the end of the spreadsheet.
The full gross floor area for a use should be entered, the tool will calculate 80% of the area per Zoning Bylaw. All rounding of parking numbers occurs only at the final total. </t>
    </r>
  </si>
  <si>
    <t>For Commercial and Industrial uses, accessible parking spaces shall be provided in accordance with the provisions of the British Columbia Building Code and Section 6.9 of Zoning Bylaw. 
Accessible parking is required for adaptable and accessible units. Where adaptable dwelling units are provided, the number of parking spaces for the units shall be in accordance with Section 5.20 of Zoning Bylaw: one per 4 units and at a ratio of 0.25 for each additional adapatable unit (inclued in the total number required parking spaces).</t>
  </si>
  <si>
    <t>Proposed number of adaptable units?</t>
  </si>
  <si>
    <t>Accessible stalls required</t>
  </si>
  <si>
    <t>including Accessible stalls</t>
  </si>
  <si>
    <t>including Small Car stalls, up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</si>
</sst>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color rgb="FF3F3F76"/>
      <name val="Calibri"/>
      <family val="2"/>
      <scheme val="minor"/>
    </font>
    <font>
      <b/>
      <sz val="11"/>
      <name val="Calibri"/>
      <family val="2"/>
      <scheme val="minor"/>
    </font>
    <font>
      <sz val="11"/>
      <color rgb="FF9C6500"/>
      <name val="Calibri"/>
      <family val="2"/>
      <scheme val="minor"/>
    </font>
    <font>
      <i/>
      <sz val="9"/>
      <color theme="1"/>
      <name val="Calibri"/>
      <family val="2"/>
      <scheme val="minor"/>
    </font>
    <font>
      <b/>
      <u/>
      <sz val="16"/>
      <color theme="1"/>
      <name val="Calibri"/>
      <family val="2"/>
      <scheme val="minor"/>
    </font>
    <font>
      <sz val="11"/>
      <name val="Calibri"/>
      <family val="2"/>
      <scheme val="minor"/>
    </font>
    <font>
      <b/>
      <sz val="20"/>
      <color theme="1"/>
      <name val="Calibri"/>
      <family val="2"/>
      <scheme val="minor"/>
    </font>
    <font>
      <b/>
      <sz val="11"/>
      <color theme="0"/>
      <name val="Calibri"/>
      <family val="2"/>
      <scheme val="minor"/>
    </font>
    <font>
      <b/>
      <sz val="12"/>
      <color theme="0"/>
      <name val="Calibri"/>
      <family val="2"/>
      <scheme val="minor"/>
    </font>
    <font>
      <sz val="11"/>
      <color theme="1"/>
      <name val="Calibri"/>
      <family val="2"/>
    </font>
    <font>
      <b/>
      <sz val="18"/>
      <name val="Calibri"/>
      <family val="2"/>
      <scheme val="minor"/>
    </font>
    <font>
      <b/>
      <sz val="16"/>
      <color theme="1"/>
      <name val="Calibri"/>
      <family val="2"/>
      <scheme val="minor"/>
    </font>
    <font>
      <sz val="14"/>
      <color theme="1"/>
      <name val="Calibri"/>
      <family val="2"/>
      <scheme val="minor"/>
    </font>
    <font>
      <b/>
      <u/>
      <sz val="14"/>
      <name val="Calibri"/>
      <family val="2"/>
      <scheme val="minor"/>
    </font>
    <font>
      <sz val="14"/>
      <name val="Calibri"/>
      <family val="2"/>
      <scheme val="minor"/>
    </font>
    <font>
      <b/>
      <sz val="14"/>
      <name val="Calibri"/>
      <family val="2"/>
      <scheme val="minor"/>
    </font>
    <font>
      <b/>
      <sz val="14"/>
      <color theme="0"/>
      <name val="Calibri"/>
      <family val="2"/>
      <scheme val="minor"/>
    </font>
    <font>
      <b/>
      <sz val="14"/>
      <color theme="1"/>
      <name val="Calibri"/>
      <family val="2"/>
      <scheme val="minor"/>
    </font>
    <font>
      <sz val="14"/>
      <color theme="0"/>
      <name val="Calibri"/>
      <family val="2"/>
      <scheme val="minor"/>
    </font>
    <font>
      <sz val="14"/>
      <color rgb="FFFF0000"/>
      <name val="Calibri"/>
      <family val="2"/>
      <scheme val="minor"/>
    </font>
    <font>
      <sz val="14"/>
      <color rgb="FF9C6500"/>
      <name val="Calibri"/>
      <family val="2"/>
      <scheme val="minor"/>
    </font>
    <font>
      <b/>
      <sz val="16"/>
      <name val="Calibri"/>
      <family val="2"/>
      <scheme val="minor"/>
    </font>
    <font>
      <sz val="10"/>
      <color theme="1"/>
      <name val="Calibri"/>
      <family val="2"/>
      <scheme val="minor"/>
    </font>
    <font>
      <b/>
      <sz val="18"/>
      <color rgb="FFFF0000"/>
      <name val="Calibri"/>
      <family val="2"/>
      <scheme val="minor"/>
    </font>
    <font>
      <b/>
      <sz val="11"/>
      <color theme="1"/>
      <name val="Aptos Narrow"/>
      <family val="2"/>
    </font>
    <font>
      <b/>
      <u/>
      <sz val="14"/>
      <color theme="1"/>
      <name val="Calibri"/>
      <family val="2"/>
      <scheme val="minor"/>
    </font>
    <font>
      <i/>
      <sz val="14"/>
      <color rgb="FFFF0000"/>
      <name val="Calibri"/>
      <family val="2"/>
      <scheme val="minor"/>
    </font>
    <font>
      <b/>
      <sz val="11"/>
      <color theme="1"/>
      <name val="Calibri"/>
      <family val="2"/>
    </font>
  </fonts>
  <fills count="8">
    <fill>
      <patternFill patternType="none"/>
    </fill>
    <fill>
      <patternFill patternType="gray125"/>
    </fill>
    <fill>
      <patternFill patternType="solid">
        <fgColor rgb="FFFFCC99"/>
      </patternFill>
    </fill>
    <fill>
      <patternFill patternType="solid">
        <fgColor rgb="FFFFEB9C"/>
      </patternFill>
    </fill>
    <fill>
      <patternFill patternType="solid">
        <fgColor theme="1"/>
        <bgColor indexed="64"/>
      </patternFill>
    </fill>
    <fill>
      <patternFill patternType="solid">
        <fgColor rgb="FFFFFF00"/>
        <bgColor indexed="64"/>
      </patternFill>
    </fill>
    <fill>
      <patternFill patternType="solid">
        <fgColor rgb="FFFFCC99"/>
        <bgColor indexed="64"/>
      </patternFill>
    </fill>
    <fill>
      <patternFill patternType="solid">
        <fgColor theme="1" tint="4.9989318521683403E-2"/>
        <bgColor indexed="64"/>
      </patternFill>
    </fill>
  </fills>
  <borders count="56">
    <border>
      <left/>
      <right/>
      <top/>
      <bottom/>
      <diagonal/>
    </border>
    <border>
      <left style="thin">
        <color rgb="FF7F7F7F"/>
      </left>
      <right style="thin">
        <color rgb="FF7F7F7F"/>
      </right>
      <top style="thin">
        <color rgb="FF7F7F7F"/>
      </top>
      <bottom style="thin">
        <color rgb="FF7F7F7F"/>
      </bottom>
      <diagonal/>
    </border>
    <border>
      <left/>
      <right/>
      <top style="medium">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rgb="FF7F7F7F"/>
      </top>
      <bottom style="thin">
        <color rgb="FF7F7F7F"/>
      </bottom>
      <diagonal/>
    </border>
    <border>
      <left style="thick">
        <color auto="1"/>
      </left>
      <right style="thin">
        <color auto="1"/>
      </right>
      <top/>
      <bottom/>
      <diagonal/>
    </border>
    <border>
      <left style="thick">
        <color auto="1"/>
      </left>
      <right/>
      <top/>
      <bottom/>
      <diagonal/>
    </border>
    <border>
      <left/>
      <right style="thick">
        <color auto="1"/>
      </right>
      <top/>
      <bottom/>
      <diagonal/>
    </border>
    <border>
      <left/>
      <right style="thick">
        <color auto="1"/>
      </right>
      <top style="thin">
        <color auto="1"/>
      </top>
      <bottom/>
      <diagonal/>
    </border>
    <border>
      <left/>
      <right/>
      <top/>
      <bottom style="medium">
        <color auto="1"/>
      </bottom>
      <diagonal/>
    </border>
    <border>
      <left style="thick">
        <color auto="1"/>
      </left>
      <right/>
      <top/>
      <bottom style="medium">
        <color auto="1"/>
      </bottom>
      <diagonal/>
    </border>
    <border>
      <left style="thick">
        <color auto="1"/>
      </left>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n">
        <color auto="1"/>
      </right>
      <top/>
      <bottom style="thin">
        <color theme="0" tint="-0.24994659260841701"/>
      </bottom>
      <diagonal/>
    </border>
    <border>
      <left style="thin">
        <color auto="1"/>
      </left>
      <right/>
      <top/>
      <bottom style="thin">
        <color theme="0" tint="-0.24994659260841701"/>
      </bottom>
      <diagonal/>
    </border>
    <border>
      <left/>
      <right/>
      <top/>
      <bottom style="thin">
        <color theme="0" tint="-0.24994659260841701"/>
      </bottom>
      <diagonal/>
    </border>
    <border>
      <left style="thick">
        <color auto="1"/>
      </left>
      <right/>
      <top/>
      <bottom style="thin">
        <color theme="0" tint="-0.24994659260841701"/>
      </bottom>
      <diagonal/>
    </border>
    <border>
      <left/>
      <right style="thin">
        <color auto="1"/>
      </right>
      <top/>
      <bottom style="thin">
        <color theme="0" tint="-0.24994659260841701"/>
      </bottom>
      <diagonal/>
    </border>
    <border>
      <left style="thin">
        <color auto="1"/>
      </left>
      <right style="thin">
        <color auto="1"/>
      </right>
      <top/>
      <bottom style="thin">
        <color theme="0" tint="-0.24994659260841701"/>
      </bottom>
      <diagonal/>
    </border>
    <border>
      <left/>
      <right style="thick">
        <color auto="1"/>
      </right>
      <top/>
      <bottom style="thin">
        <color theme="0" tint="-0.24994659260841701"/>
      </bottom>
      <diagonal/>
    </border>
    <border>
      <left style="thick">
        <color auto="1"/>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right style="thick">
        <color auto="1"/>
      </right>
      <top style="thin">
        <color theme="0" tint="-0.24994659260841701"/>
      </top>
      <bottom style="thin">
        <color theme="0" tint="-0.24994659260841701"/>
      </bottom>
      <diagonal/>
    </border>
    <border>
      <left style="thick">
        <color auto="1"/>
      </left>
      <right style="thin">
        <color auto="1"/>
      </right>
      <top style="thin">
        <color theme="0" tint="-0.24994659260841701"/>
      </top>
      <bottom/>
      <diagonal/>
    </border>
    <border>
      <left style="thin">
        <color auto="1"/>
      </left>
      <right/>
      <top style="thin">
        <color theme="0" tint="-0.24994659260841701"/>
      </top>
      <bottom/>
      <diagonal/>
    </border>
    <border>
      <left/>
      <right/>
      <top style="thin">
        <color theme="0" tint="-0.24994659260841701"/>
      </top>
      <bottom/>
      <diagonal/>
    </border>
    <border>
      <left style="thick">
        <color auto="1"/>
      </left>
      <right/>
      <top style="thin">
        <color theme="0" tint="-0.24994659260841701"/>
      </top>
      <bottom/>
      <diagonal/>
    </border>
    <border>
      <left/>
      <right style="thin">
        <color auto="1"/>
      </right>
      <top style="thin">
        <color theme="0" tint="-0.24994659260841701"/>
      </top>
      <bottom/>
      <diagonal/>
    </border>
    <border>
      <left style="thin">
        <color auto="1"/>
      </left>
      <right style="thin">
        <color auto="1"/>
      </right>
      <top style="thin">
        <color theme="0" tint="-0.24994659260841701"/>
      </top>
      <bottom/>
      <diagonal/>
    </border>
    <border>
      <left/>
      <right style="thick">
        <color auto="1"/>
      </right>
      <top style="thin">
        <color theme="0" tint="-0.24994659260841701"/>
      </top>
      <bottom/>
      <diagonal/>
    </border>
    <border>
      <left style="thin">
        <color auto="1"/>
      </left>
      <right style="thick">
        <color auto="1"/>
      </right>
      <top style="thin">
        <color theme="0" tint="-0.24994659260841701"/>
      </top>
      <bottom/>
      <diagonal/>
    </border>
    <border>
      <left style="thin">
        <color auto="1"/>
      </left>
      <right style="thick">
        <color auto="1"/>
      </right>
      <top/>
      <bottom/>
      <diagonal/>
    </border>
    <border>
      <left style="thin">
        <color auto="1"/>
      </left>
      <right/>
      <top style="thin">
        <color theme="0" tint="-0.24994659260841701"/>
      </top>
      <bottom style="thin">
        <color rgb="FF7F7F7F"/>
      </bottom>
      <diagonal/>
    </border>
    <border>
      <left style="thin">
        <color auto="1"/>
      </left>
      <right/>
      <top style="thin">
        <color rgb="FF7F7F7F"/>
      </top>
      <bottom style="thin">
        <color theme="0" tint="-0.24994659260841701"/>
      </bottom>
      <diagonal/>
    </border>
    <border>
      <left style="thin">
        <color rgb="FF7F7F7F"/>
      </left>
      <right/>
      <top style="thin">
        <color theme="0" tint="-0.24994659260841701"/>
      </top>
      <bottom style="thin">
        <color rgb="FF7F7F7F"/>
      </bottom>
      <diagonal/>
    </border>
    <border>
      <left style="thin">
        <color auto="1"/>
      </left>
      <right style="thick">
        <color auto="1"/>
      </right>
      <top/>
      <bottom style="thin">
        <color theme="0" tint="-0.24994659260841701"/>
      </bottom>
      <diagonal/>
    </border>
    <border>
      <left style="thick">
        <color auto="1"/>
      </left>
      <right/>
      <top style="thick">
        <color auto="1"/>
      </top>
      <bottom/>
      <diagonal/>
    </border>
    <border>
      <left style="thin">
        <color auto="1"/>
      </left>
      <right/>
      <top style="thick">
        <color auto="1"/>
      </top>
      <bottom style="thin">
        <color auto="1"/>
      </bottom>
      <diagonal/>
    </border>
    <border>
      <left style="thin">
        <color auto="1"/>
      </left>
      <right style="thick">
        <color auto="1"/>
      </right>
      <top style="thin">
        <color theme="0" tint="-0.24994659260841701"/>
      </top>
      <bottom style="thin">
        <color theme="0" tint="-0.24994659260841701"/>
      </bottom>
      <diagonal/>
    </border>
    <border>
      <left style="thin">
        <color indexed="64"/>
      </left>
      <right style="thin">
        <color indexed="64"/>
      </right>
      <top style="thin">
        <color theme="0" tint="-0.34998626667073579"/>
      </top>
      <bottom style="thin">
        <color theme="0" tint="-0.34998626667073579"/>
      </bottom>
      <diagonal/>
    </border>
    <border>
      <left/>
      <right style="thick">
        <color auto="1"/>
      </right>
      <top style="thick">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1" applyNumberFormat="0" applyAlignment="0" applyProtection="0"/>
    <xf numFmtId="0" fontId="5" fillId="3" borderId="0" applyNumberFormat="0" applyBorder="0" applyAlignment="0" applyProtection="0"/>
  </cellStyleXfs>
  <cellXfs count="187">
    <xf numFmtId="0" fontId="0" fillId="0" borderId="0" xfId="0"/>
    <xf numFmtId="0" fontId="0" fillId="0" borderId="0" xfId="0"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left" vertical="top"/>
    </xf>
    <xf numFmtId="1" fontId="15" fillId="0" borderId="0" xfId="0" applyNumberFormat="1" applyFont="1" applyAlignment="1">
      <alignment horizontal="left" vertical="top" wrapText="1"/>
    </xf>
    <xf numFmtId="0" fontId="0" fillId="0" borderId="0" xfId="0" applyAlignment="1">
      <alignment vertical="top" wrapText="1"/>
    </xf>
    <xf numFmtId="1" fontId="0" fillId="0" borderId="0" xfId="0" applyNumberFormat="1" applyAlignment="1">
      <alignment horizontal="center" vertical="top" wrapText="1"/>
    </xf>
    <xf numFmtId="0" fontId="8" fillId="0" borderId="2" xfId="0" applyFont="1" applyBorder="1" applyAlignment="1">
      <alignment horizontal="center" vertical="top" wrapText="1"/>
    </xf>
    <xf numFmtId="0" fontId="0" fillId="0" borderId="2" xfId="0" applyBorder="1" applyAlignment="1">
      <alignment horizontal="center" vertical="top" wrapText="1"/>
    </xf>
    <xf numFmtId="0" fontId="0" fillId="0" borderId="0" xfId="0" applyAlignment="1">
      <alignment vertical="top"/>
    </xf>
    <xf numFmtId="0" fontId="0" fillId="0" borderId="0" xfId="0" applyAlignment="1">
      <alignment horizontal="left" vertical="top"/>
    </xf>
    <xf numFmtId="0" fontId="15" fillId="0" borderId="0" xfId="0" applyFont="1" applyAlignment="1">
      <alignment horizontal="left" vertical="top" wrapText="1"/>
    </xf>
    <xf numFmtId="1" fontId="0" fillId="0" borderId="0" xfId="0" applyNumberFormat="1" applyAlignment="1">
      <alignment horizontal="center" vertical="top"/>
    </xf>
    <xf numFmtId="0" fontId="7" fillId="0" borderId="0" xfId="0" applyFont="1" applyAlignment="1">
      <alignment vertical="top" wrapText="1"/>
    </xf>
    <xf numFmtId="0" fontId="6" fillId="0" borderId="0" xfId="0" applyFont="1" applyAlignment="1">
      <alignment horizontal="right" vertical="top" wrapText="1"/>
    </xf>
    <xf numFmtId="0" fontId="7"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vertical="top"/>
    </xf>
    <xf numFmtId="0" fontId="8" fillId="2" borderId="0" xfId="1" applyFont="1" applyBorder="1" applyAlignment="1">
      <alignment horizontal="center" vertical="top"/>
    </xf>
    <xf numFmtId="0" fontId="8" fillId="5" borderId="0" xfId="2" applyFont="1" applyFill="1" applyAlignment="1">
      <alignment horizontal="center" vertical="top"/>
    </xf>
    <xf numFmtId="0" fontId="1" fillId="0" borderId="15" xfId="0" applyFont="1" applyBorder="1" applyAlignment="1">
      <alignment horizontal="center" vertical="top" wrapText="1"/>
    </xf>
    <xf numFmtId="0" fontId="1" fillId="0" borderId="47" xfId="0" applyFont="1" applyBorder="1" applyAlignment="1">
      <alignment horizontal="center" vertical="top" wrapText="1"/>
    </xf>
    <xf numFmtId="1" fontId="1" fillId="0" borderId="15" xfId="0" applyNumberFormat="1" applyFont="1" applyBorder="1" applyAlignment="1">
      <alignment horizontal="center" vertical="top" wrapText="1"/>
    </xf>
    <xf numFmtId="0" fontId="1" fillId="0" borderId="48" xfId="0" applyFont="1" applyBorder="1" applyAlignment="1">
      <alignment vertical="top" wrapText="1"/>
    </xf>
    <xf numFmtId="0" fontId="1" fillId="0" borderId="16" xfId="0" applyFont="1" applyBorder="1" applyAlignment="1">
      <alignment horizontal="center" vertical="top" wrapText="1"/>
    </xf>
    <xf numFmtId="0" fontId="1" fillId="0" borderId="17" xfId="0" applyFont="1" applyBorder="1" applyAlignment="1">
      <alignment vertical="top" wrapText="1"/>
    </xf>
    <xf numFmtId="0" fontId="0" fillId="0" borderId="0" xfId="0" applyAlignment="1">
      <alignment horizontal="center" vertical="top"/>
    </xf>
    <xf numFmtId="0" fontId="0" fillId="0" borderId="20" xfId="0" applyBorder="1" applyAlignment="1">
      <alignment vertical="top" wrapText="1"/>
    </xf>
    <xf numFmtId="0" fontId="3" fillId="2" borderId="21" xfId="1" applyBorder="1" applyAlignment="1" applyProtection="1">
      <alignment horizontal="center" vertical="top" wrapText="1"/>
      <protection locked="0"/>
    </xf>
    <xf numFmtId="0" fontId="0" fillId="0" borderId="22" xfId="0" applyBorder="1" applyAlignment="1">
      <alignment vertical="top" wrapText="1"/>
    </xf>
    <xf numFmtId="0" fontId="0" fillId="0" borderId="23" xfId="0" applyBorder="1" applyAlignment="1">
      <alignment horizontal="left" vertical="top" wrapText="1"/>
    </xf>
    <xf numFmtId="1" fontId="0" fillId="0" borderId="20" xfId="0" applyNumberFormat="1" applyBorder="1" applyAlignment="1">
      <alignment horizontal="center" vertical="top" wrapText="1"/>
    </xf>
    <xf numFmtId="1" fontId="0" fillId="0" borderId="24" xfId="0" applyNumberFormat="1" applyBorder="1" applyAlignment="1">
      <alignment horizontal="center" vertical="top"/>
    </xf>
    <xf numFmtId="1" fontId="0" fillId="0" borderId="25" xfId="0" applyNumberFormat="1" applyBorder="1" applyAlignment="1">
      <alignment horizontal="center" vertical="top" wrapText="1"/>
    </xf>
    <xf numFmtId="1" fontId="0" fillId="0" borderId="26" xfId="0" applyNumberFormat="1" applyBorder="1" applyAlignment="1">
      <alignment horizontal="center" vertical="top"/>
    </xf>
    <xf numFmtId="0" fontId="0" fillId="0" borderId="27" xfId="0" applyBorder="1" applyAlignment="1">
      <alignment vertical="top" wrapText="1"/>
    </xf>
    <xf numFmtId="0" fontId="3" fillId="2" borderId="28" xfId="1" applyBorder="1" applyAlignment="1" applyProtection="1">
      <alignment horizontal="center" vertical="top" wrapText="1"/>
      <protection locked="0"/>
    </xf>
    <xf numFmtId="0" fontId="0" fillId="0" borderId="29" xfId="0" applyBorder="1" applyAlignment="1">
      <alignment vertical="top" wrapText="1"/>
    </xf>
    <xf numFmtId="0" fontId="0" fillId="0" borderId="30" xfId="0" applyBorder="1" applyAlignment="1">
      <alignment horizontal="left" vertical="top" wrapText="1"/>
    </xf>
    <xf numFmtId="1" fontId="0" fillId="0" borderId="27" xfId="0" applyNumberFormat="1" applyBorder="1" applyAlignment="1">
      <alignment horizontal="center" vertical="top" wrapText="1"/>
    </xf>
    <xf numFmtId="1" fontId="0" fillId="0" borderId="31" xfId="0" applyNumberFormat="1" applyBorder="1" applyAlignment="1">
      <alignment horizontal="center" vertical="top"/>
    </xf>
    <xf numFmtId="1" fontId="0" fillId="0" borderId="32" xfId="0" applyNumberFormat="1" applyBorder="1" applyAlignment="1">
      <alignment horizontal="center" vertical="top" wrapText="1"/>
    </xf>
    <xf numFmtId="1" fontId="0" fillId="0" borderId="33" xfId="0" applyNumberFormat="1" applyBorder="1" applyAlignment="1">
      <alignment horizontal="center" vertical="top"/>
    </xf>
    <xf numFmtId="0" fontId="0" fillId="0" borderId="34" xfId="0" applyBorder="1" applyAlignment="1">
      <alignment horizontal="left" vertical="top" wrapText="1"/>
    </xf>
    <xf numFmtId="1" fontId="0" fillId="0" borderId="39" xfId="0" applyNumberFormat="1" applyBorder="1" applyAlignment="1">
      <alignment horizontal="center" vertical="top"/>
    </xf>
    <xf numFmtId="1" fontId="0" fillId="0" borderId="41" xfId="0" applyNumberFormat="1" applyBorder="1" applyAlignment="1">
      <alignment horizontal="center" vertical="top"/>
    </xf>
    <xf numFmtId="1" fontId="0" fillId="0" borderId="34" xfId="0" applyNumberFormat="1" applyBorder="1" applyAlignment="1">
      <alignment horizontal="center" vertical="top" wrapText="1"/>
    </xf>
    <xf numFmtId="1" fontId="0" fillId="0" borderId="39" xfId="0" applyNumberFormat="1" applyBorder="1" applyAlignment="1">
      <alignment horizontal="center" vertical="top" wrapText="1"/>
    </xf>
    <xf numFmtId="0" fontId="0" fillId="0" borderId="8" xfId="0" applyBorder="1" applyAlignment="1">
      <alignment horizontal="left" vertical="top" wrapText="1"/>
    </xf>
    <xf numFmtId="0" fontId="3" fillId="2" borderId="35" xfId="1" applyBorder="1" applyAlignment="1" applyProtection="1">
      <alignment horizontal="center" vertical="top" wrapText="1"/>
      <protection locked="0"/>
    </xf>
    <xf numFmtId="0" fontId="0" fillId="0" borderId="36" xfId="0" applyBorder="1" applyAlignment="1">
      <alignment vertical="top" wrapText="1"/>
    </xf>
    <xf numFmtId="1" fontId="0" fillId="0" borderId="42" xfId="0" applyNumberFormat="1" applyBorder="1" applyAlignment="1">
      <alignment horizontal="center" vertical="top"/>
    </xf>
    <xf numFmtId="1" fontId="0" fillId="0" borderId="8" xfId="0" applyNumberFormat="1" applyBorder="1" applyAlignment="1">
      <alignment horizontal="center" vertical="top" wrapText="1"/>
    </xf>
    <xf numFmtId="0" fontId="0" fillId="0" borderId="34" xfId="0" applyBorder="1" applyAlignment="1">
      <alignment vertical="top" wrapText="1"/>
    </xf>
    <xf numFmtId="1" fontId="0" fillId="0" borderId="38" xfId="0" applyNumberFormat="1" applyBorder="1" applyAlignment="1">
      <alignment horizontal="center" vertical="top"/>
    </xf>
    <xf numFmtId="1" fontId="0" fillId="0" borderId="40" xfId="0" applyNumberFormat="1" applyBorder="1" applyAlignment="1">
      <alignment horizontal="center" vertical="top"/>
    </xf>
    <xf numFmtId="1" fontId="0" fillId="0" borderId="4" xfId="0" applyNumberFormat="1" applyBorder="1" applyAlignment="1">
      <alignment horizontal="center" vertical="top" wrapText="1"/>
    </xf>
    <xf numFmtId="1" fontId="0" fillId="0" borderId="6" xfId="0" applyNumberFormat="1" applyBorder="1" applyAlignment="1">
      <alignment horizontal="center" vertical="top"/>
    </xf>
    <xf numFmtId="1" fontId="0" fillId="0" borderId="30" xfId="0" applyNumberFormat="1" applyBorder="1" applyAlignment="1">
      <alignment horizontal="center" vertical="top" wrapText="1"/>
    </xf>
    <xf numFmtId="1" fontId="0" fillId="0" borderId="50" xfId="0" applyNumberFormat="1" applyBorder="1" applyAlignment="1">
      <alignment horizontal="center" vertical="top"/>
    </xf>
    <xf numFmtId="1" fontId="0" fillId="0" borderId="31" xfId="0" applyNumberFormat="1" applyBorder="1" applyAlignment="1">
      <alignment horizontal="center" vertical="top" wrapText="1"/>
    </xf>
    <xf numFmtId="1" fontId="0" fillId="0" borderId="49" xfId="0" applyNumberFormat="1" applyBorder="1" applyAlignment="1">
      <alignment horizontal="center" vertical="top"/>
    </xf>
    <xf numFmtId="0" fontId="0" fillId="0" borderId="37" xfId="0" applyBorder="1" applyAlignment="1">
      <alignment horizontal="left" vertical="top" wrapText="1"/>
    </xf>
    <xf numFmtId="0" fontId="0" fillId="0" borderId="8" xfId="0" applyBorder="1" applyAlignment="1">
      <alignment vertical="top" wrapText="1"/>
    </xf>
    <xf numFmtId="0" fontId="3" fillId="2" borderId="5" xfId="1" applyBorder="1" applyAlignment="1" applyProtection="1">
      <alignment horizontal="center" vertical="top" wrapText="1"/>
      <protection locked="0"/>
    </xf>
    <xf numFmtId="0" fontId="0" fillId="0" borderId="9" xfId="0" applyBorder="1" applyAlignment="1">
      <alignment horizontal="left" vertical="top" wrapText="1"/>
    </xf>
    <xf numFmtId="1" fontId="0" fillId="0" borderId="10" xfId="0" applyNumberFormat="1" applyBorder="1" applyAlignment="1">
      <alignment horizontal="center" vertical="top"/>
    </xf>
    <xf numFmtId="0" fontId="3" fillId="2" borderId="43" xfId="1" applyBorder="1" applyAlignment="1" applyProtection="1">
      <alignment horizontal="center" vertical="top" wrapText="1"/>
      <protection locked="0"/>
    </xf>
    <xf numFmtId="0" fontId="3" fillId="2" borderId="44" xfId="1" applyBorder="1" applyAlignment="1" applyProtection="1">
      <alignment horizontal="center" vertical="top" wrapText="1"/>
      <protection locked="0"/>
    </xf>
    <xf numFmtId="1" fontId="0" fillId="0" borderId="29" xfId="0" applyNumberFormat="1" applyBorder="1" applyAlignment="1">
      <alignment horizontal="center" vertical="top"/>
    </xf>
    <xf numFmtId="0" fontId="0" fillId="0" borderId="40" xfId="0" applyBorder="1" applyAlignment="1">
      <alignment vertical="top" wrapText="1"/>
    </xf>
    <xf numFmtId="0" fontId="3" fillId="2" borderId="45" xfId="1" applyBorder="1" applyAlignment="1" applyProtection="1">
      <alignment horizontal="center" vertical="top" wrapText="1"/>
      <protection locked="0"/>
    </xf>
    <xf numFmtId="0" fontId="3" fillId="2" borderId="7" xfId="1" applyBorder="1" applyAlignment="1" applyProtection="1">
      <alignment horizontal="center" vertical="top" wrapText="1"/>
      <protection locked="0"/>
    </xf>
    <xf numFmtId="0" fontId="3" fillId="0" borderId="0" xfId="1" applyFill="1" applyBorder="1" applyAlignment="1" applyProtection="1">
      <alignment horizontal="center" vertical="top" wrapText="1"/>
      <protection locked="0"/>
    </xf>
    <xf numFmtId="1" fontId="0" fillId="0" borderId="9" xfId="0" applyNumberFormat="1" applyBorder="1" applyAlignment="1">
      <alignment horizontal="center" vertical="top" wrapText="1"/>
    </xf>
    <xf numFmtId="0" fontId="15" fillId="0" borderId="0" xfId="0" applyFont="1" applyAlignment="1">
      <alignment vertical="top" wrapText="1"/>
    </xf>
    <xf numFmtId="0" fontId="20" fillId="0" borderId="0" xfId="0" applyFont="1" applyAlignment="1">
      <alignment horizontal="right" vertical="top" wrapText="1"/>
    </xf>
    <xf numFmtId="1" fontId="17" fillId="5" borderId="12" xfId="2" applyNumberFormat="1" applyFont="1" applyFill="1" applyBorder="1" applyAlignment="1">
      <alignment horizontal="center" vertical="top"/>
    </xf>
    <xf numFmtId="1" fontId="17" fillId="0" borderId="13" xfId="0" applyNumberFormat="1" applyFont="1" applyBorder="1" applyAlignment="1">
      <alignment horizontal="center" vertical="top" wrapText="1"/>
    </xf>
    <xf numFmtId="1" fontId="17" fillId="0" borderId="12" xfId="0" applyNumberFormat="1" applyFont="1" applyBorder="1" applyAlignment="1">
      <alignment horizontal="center" vertical="top" wrapText="1"/>
    </xf>
    <xf numFmtId="0" fontId="15" fillId="0" borderId="0" xfId="0" applyFont="1" applyAlignment="1">
      <alignment vertical="top"/>
    </xf>
    <xf numFmtId="0" fontId="18" fillId="0" borderId="0" xfId="0" applyFont="1" applyAlignment="1">
      <alignment horizontal="center" vertical="top" wrapText="1"/>
    </xf>
    <xf numFmtId="1" fontId="20" fillId="0" borderId="0" xfId="0" applyNumberFormat="1" applyFont="1" applyAlignment="1">
      <alignment horizontal="center" vertical="top" wrapText="1"/>
    </xf>
    <xf numFmtId="0" fontId="20" fillId="0" borderId="0" xfId="0" applyFont="1" applyAlignment="1">
      <alignment horizontal="center" vertical="top" wrapText="1"/>
    </xf>
    <xf numFmtId="0" fontId="4" fillId="0" borderId="0" xfId="0" applyFont="1" applyAlignment="1">
      <alignment horizontal="center" vertical="top" wrapText="1"/>
    </xf>
    <xf numFmtId="1" fontId="1" fillId="0" borderId="0" xfId="0" applyNumberFormat="1" applyFont="1" applyAlignment="1">
      <alignment horizontal="center" vertical="top" wrapText="1"/>
    </xf>
    <xf numFmtId="0" fontId="1" fillId="0" borderId="0" xfId="0" applyFont="1" applyAlignment="1">
      <alignment horizontal="center" vertical="top" wrapText="1"/>
    </xf>
    <xf numFmtId="0" fontId="3" fillId="2" borderId="1" xfId="1" applyAlignment="1" applyProtection="1">
      <alignment horizontal="center" vertical="top" wrapText="1"/>
      <protection locked="0"/>
    </xf>
    <xf numFmtId="0" fontId="0" fillId="0" borderId="0" xfId="0" applyAlignment="1">
      <alignment horizontal="right" vertical="top" wrapText="1"/>
    </xf>
    <xf numFmtId="0" fontId="8" fillId="0" borderId="0" xfId="2" applyFont="1" applyFill="1" applyAlignment="1">
      <alignment horizontal="center" vertical="top" wrapText="1"/>
    </xf>
    <xf numFmtId="1" fontId="15" fillId="0" borderId="0" xfId="0" applyNumberFormat="1" applyFont="1" applyAlignment="1">
      <alignment horizontal="center" vertical="top" wrapText="1"/>
    </xf>
    <xf numFmtId="1" fontId="15" fillId="0" borderId="0" xfId="0" applyNumberFormat="1" applyFont="1" applyAlignment="1">
      <alignment horizontal="center" vertical="top"/>
    </xf>
    <xf numFmtId="0" fontId="16" fillId="0" borderId="0" xfId="0" applyFont="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xf>
    <xf numFmtId="0" fontId="20" fillId="0" borderId="0" xfId="0" applyFont="1" applyAlignment="1">
      <alignment vertical="top" wrapText="1"/>
    </xf>
    <xf numFmtId="0" fontId="18" fillId="5" borderId="0" xfId="2" applyFont="1" applyFill="1" applyBorder="1" applyAlignment="1">
      <alignment horizontal="right" vertical="top" wrapText="1"/>
    </xf>
    <xf numFmtId="0" fontId="18" fillId="5" borderId="3" xfId="2" applyFont="1" applyFill="1" applyBorder="1" applyAlignment="1">
      <alignment horizontal="right" vertical="top" wrapText="1"/>
    </xf>
    <xf numFmtId="0" fontId="21" fillId="0" borderId="0" xfId="0" applyFont="1" applyAlignment="1">
      <alignment horizontal="center" vertical="top" wrapText="1"/>
    </xf>
    <xf numFmtId="0" fontId="22" fillId="0" borderId="0" xfId="0" applyFont="1" applyAlignment="1">
      <alignment horizontal="left" vertical="top"/>
    </xf>
    <xf numFmtId="0" fontId="22" fillId="0" borderId="0" xfId="0" applyFont="1" applyAlignment="1">
      <alignment horizontal="center" vertical="top" wrapText="1"/>
    </xf>
    <xf numFmtId="0" fontId="23" fillId="0" borderId="0" xfId="2" applyFont="1" applyFill="1" applyBorder="1" applyAlignment="1">
      <alignment horizontal="center" vertical="top" wrapText="1"/>
    </xf>
    <xf numFmtId="0" fontId="1" fillId="0" borderId="9" xfId="0" applyFont="1" applyBorder="1" applyAlignment="1">
      <alignment horizontal="center" vertical="top" wrapText="1"/>
    </xf>
    <xf numFmtId="0" fontId="1" fillId="0" borderId="0" xfId="0" applyFont="1" applyAlignment="1">
      <alignment vertical="top" wrapText="1"/>
    </xf>
    <xf numFmtId="0" fontId="1" fillId="0" borderId="10" xfId="0" applyFont="1" applyBorder="1" applyAlignment="1">
      <alignment vertical="top" wrapText="1"/>
    </xf>
    <xf numFmtId="0" fontId="3" fillId="6" borderId="21" xfId="1" applyFill="1" applyBorder="1" applyAlignment="1" applyProtection="1">
      <alignment horizontal="center" vertical="top" wrapText="1"/>
      <protection locked="0"/>
    </xf>
    <xf numFmtId="0" fontId="1" fillId="0" borderId="0" xfId="0" applyFont="1" applyAlignment="1">
      <alignment horizontal="left" vertical="top"/>
    </xf>
    <xf numFmtId="0" fontId="19" fillId="7" borderId="0" xfId="0" applyFont="1" applyFill="1" applyAlignment="1">
      <alignment vertical="top" wrapText="1"/>
    </xf>
    <xf numFmtId="1" fontId="8" fillId="5" borderId="55" xfId="2" applyNumberFormat="1" applyFont="1" applyFill="1" applyBorder="1" applyAlignment="1">
      <alignment horizontal="center" vertical="top" wrapText="1"/>
    </xf>
    <xf numFmtId="1" fontId="18" fillId="5" borderId="55" xfId="2" applyNumberFormat="1" applyFont="1" applyFill="1" applyBorder="1" applyAlignment="1">
      <alignment horizontal="center" vertical="top" wrapText="1"/>
    </xf>
    <xf numFmtId="1" fontId="18" fillId="5" borderId="55" xfId="2" applyNumberFormat="1" applyFont="1" applyFill="1" applyBorder="1" applyAlignment="1">
      <alignment horizontal="center" vertical="top"/>
    </xf>
    <xf numFmtId="0" fontId="28" fillId="0" borderId="0" xfId="0" applyFont="1" applyAlignment="1">
      <alignment vertical="top"/>
    </xf>
    <xf numFmtId="0" fontId="28" fillId="0" borderId="0" xfId="0" applyFont="1" applyAlignment="1">
      <alignment horizontal="left" vertical="top" wrapText="1"/>
    </xf>
    <xf numFmtId="0" fontId="9" fillId="0" borderId="0" xfId="0" applyFont="1" applyAlignment="1">
      <alignment vertical="top" wrapText="1"/>
    </xf>
    <xf numFmtId="0" fontId="29" fillId="0" borderId="0" xfId="0" applyFont="1" applyAlignment="1">
      <alignment horizontal="center" vertical="top"/>
    </xf>
    <xf numFmtId="1" fontId="0" fillId="0" borderId="4" xfId="0" applyNumberFormat="1" applyBorder="1" applyAlignment="1">
      <alignment horizontal="center" vertical="top"/>
    </xf>
    <xf numFmtId="1" fontId="0" fillId="0" borderId="25" xfId="0" applyNumberFormat="1" applyBorder="1" applyAlignment="1">
      <alignment horizontal="center" vertical="top"/>
    </xf>
    <xf numFmtId="1" fontId="0" fillId="0" borderId="0" xfId="0" applyNumberFormat="1" applyAlignment="1">
      <alignment vertical="top"/>
    </xf>
    <xf numFmtId="1" fontId="7" fillId="0" borderId="0" xfId="0" applyNumberFormat="1" applyFont="1" applyAlignment="1">
      <alignment horizontal="center" vertical="top" wrapText="1"/>
    </xf>
    <xf numFmtId="1" fontId="0" fillId="0" borderId="0" xfId="0" applyNumberFormat="1" applyAlignment="1">
      <alignment horizontal="left" vertical="top" wrapText="1"/>
    </xf>
    <xf numFmtId="1" fontId="1" fillId="0" borderId="16" xfId="0" applyNumberFormat="1" applyFont="1" applyBorder="1" applyAlignment="1">
      <alignment horizontal="center" vertical="top"/>
    </xf>
    <xf numFmtId="1" fontId="1" fillId="0" borderId="0" xfId="0" applyNumberFormat="1" applyFont="1" applyAlignment="1">
      <alignment horizontal="center" vertical="top"/>
    </xf>
    <xf numFmtId="1" fontId="0" fillId="0" borderId="32" xfId="0" applyNumberFormat="1" applyBorder="1" applyAlignment="1">
      <alignment horizontal="center" vertical="top"/>
    </xf>
    <xf numFmtId="1" fontId="0" fillId="0" borderId="2" xfId="0" applyNumberFormat="1" applyBorder="1" applyAlignment="1">
      <alignment horizontal="center" vertical="top"/>
    </xf>
    <xf numFmtId="1" fontId="15" fillId="0" borderId="0" xfId="0" applyNumberFormat="1" applyFont="1" applyAlignment="1">
      <alignment vertical="top"/>
    </xf>
    <xf numFmtId="1" fontId="17" fillId="0" borderId="0" xfId="0" applyNumberFormat="1" applyFont="1" applyAlignment="1">
      <alignment horizontal="center" vertical="top"/>
    </xf>
    <xf numFmtId="1" fontId="15" fillId="0" borderId="0" xfId="0" applyNumberFormat="1" applyFont="1" applyAlignment="1">
      <alignment vertical="top" wrapText="1"/>
    </xf>
    <xf numFmtId="1" fontId="18" fillId="5" borderId="55" xfId="2" applyNumberFormat="1" applyFont="1" applyFill="1" applyBorder="1" applyAlignment="1">
      <alignment vertical="top" wrapText="1"/>
    </xf>
    <xf numFmtId="0" fontId="1" fillId="0" borderId="0" xfId="0" applyFont="1" applyAlignment="1">
      <alignment horizontal="left" vertical="top" wrapText="1"/>
    </xf>
    <xf numFmtId="0" fontId="0" fillId="6" borderId="55" xfId="0" applyFill="1" applyBorder="1" applyAlignment="1">
      <alignment horizontal="center" vertical="top"/>
    </xf>
    <xf numFmtId="0" fontId="0" fillId="5" borderId="55" xfId="0" applyFill="1" applyBorder="1" applyAlignment="1">
      <alignment horizontal="center" vertical="top"/>
    </xf>
    <xf numFmtId="0" fontId="11" fillId="4" borderId="9"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10" xfId="0" applyFont="1" applyFill="1" applyBorder="1" applyAlignment="1">
      <alignment horizontal="left" vertical="top" wrapText="1"/>
    </xf>
    <xf numFmtId="1" fontId="0" fillId="0" borderId="39" xfId="0" applyNumberFormat="1" applyBorder="1" applyAlignment="1">
      <alignment horizontal="center" vertical="top"/>
    </xf>
    <xf numFmtId="1" fontId="0" fillId="0" borderId="4" xfId="0" applyNumberFormat="1" applyBorder="1" applyAlignment="1">
      <alignment horizontal="center" vertical="top"/>
    </xf>
    <xf numFmtId="1" fontId="0" fillId="0" borderId="39" xfId="0" applyNumberFormat="1" applyBorder="1" applyAlignment="1">
      <alignment horizontal="center" vertical="top" wrapText="1"/>
    </xf>
    <xf numFmtId="1" fontId="0" fillId="0" borderId="25" xfId="0" applyNumberFormat="1" applyBorder="1" applyAlignment="1">
      <alignment horizontal="center" vertical="top" wrapText="1"/>
    </xf>
    <xf numFmtId="0" fontId="0" fillId="0" borderId="34" xfId="0" applyBorder="1" applyAlignment="1">
      <alignment horizontal="left" vertical="top" wrapText="1"/>
    </xf>
    <xf numFmtId="0" fontId="0" fillId="0" borderId="8" xfId="0" applyBorder="1" applyAlignment="1">
      <alignment horizontal="left" vertical="top" wrapText="1"/>
    </xf>
    <xf numFmtId="1" fontId="0" fillId="0" borderId="4" xfId="0" applyNumberFormat="1" applyBorder="1" applyAlignment="1">
      <alignment horizontal="center" vertical="top" wrapText="1"/>
    </xf>
    <xf numFmtId="1" fontId="0" fillId="0" borderId="42" xfId="0" applyNumberFormat="1" applyBorder="1" applyAlignment="1">
      <alignment horizontal="center" vertical="top"/>
    </xf>
    <xf numFmtId="1" fontId="0" fillId="0" borderId="34" xfId="0" applyNumberFormat="1" applyBorder="1" applyAlignment="1">
      <alignment horizontal="center" vertical="top" wrapText="1"/>
    </xf>
    <xf numFmtId="1" fontId="0" fillId="0" borderId="8" xfId="0" applyNumberFormat="1" applyBorder="1" applyAlignment="1">
      <alignment horizontal="center" vertical="top" wrapText="1"/>
    </xf>
    <xf numFmtId="0" fontId="0" fillId="0" borderId="20" xfId="0" applyBorder="1" applyAlignment="1">
      <alignment horizontal="left" vertical="top" wrapText="1"/>
    </xf>
    <xf numFmtId="1" fontId="0" fillId="0" borderId="20" xfId="0" applyNumberFormat="1" applyBorder="1" applyAlignment="1">
      <alignment horizontal="center" vertical="top" wrapText="1"/>
    </xf>
    <xf numFmtId="1" fontId="0" fillId="0" borderId="41" xfId="0" applyNumberFormat="1" applyBorder="1" applyAlignment="1">
      <alignment horizontal="center" vertical="top"/>
    </xf>
    <xf numFmtId="1" fontId="0" fillId="0" borderId="46" xfId="0" applyNumberFormat="1" applyBorder="1" applyAlignment="1">
      <alignment horizontal="center" vertical="top"/>
    </xf>
    <xf numFmtId="0" fontId="0" fillId="0" borderId="46" xfId="0" applyBorder="1" applyAlignment="1">
      <alignment horizontal="center" vertical="top"/>
    </xf>
    <xf numFmtId="0" fontId="0" fillId="0" borderId="8" xfId="0" applyBorder="1" applyAlignment="1">
      <alignment vertical="top" wrapText="1"/>
    </xf>
    <xf numFmtId="0" fontId="0" fillId="0" borderId="20" xfId="0" applyBorder="1" applyAlignment="1">
      <alignment vertical="top" wrapText="1"/>
    </xf>
    <xf numFmtId="0" fontId="0" fillId="0" borderId="20" xfId="0" applyBorder="1" applyAlignment="1">
      <alignment horizontal="center" vertical="top" wrapText="1"/>
    </xf>
    <xf numFmtId="0" fontId="0" fillId="0" borderId="25" xfId="0" applyBorder="1" applyAlignment="1">
      <alignment horizontal="center" vertical="top" wrapText="1"/>
    </xf>
    <xf numFmtId="0" fontId="0" fillId="0" borderId="25" xfId="0" applyBorder="1" applyAlignment="1">
      <alignment horizontal="center" vertical="top"/>
    </xf>
    <xf numFmtId="1" fontId="0" fillId="0" borderId="25" xfId="0" applyNumberFormat="1" applyBorder="1" applyAlignment="1">
      <alignment horizontal="center" vertical="top"/>
    </xf>
    <xf numFmtId="0" fontId="14" fillId="0" borderId="0" xfId="0" applyFont="1" applyAlignment="1">
      <alignment horizontal="left" vertical="top" wrapText="1"/>
    </xf>
    <xf numFmtId="0" fontId="0" fillId="0" borderId="0" xfId="0" applyAlignment="1">
      <alignment horizontal="left" vertical="top"/>
    </xf>
    <xf numFmtId="0" fontId="1" fillId="0" borderId="48" xfId="0" applyFont="1" applyBorder="1" applyAlignment="1">
      <alignment horizontal="center" vertical="top" wrapText="1"/>
    </xf>
    <xf numFmtId="0" fontId="1" fillId="0" borderId="51" xfId="0" applyFont="1" applyBorder="1" applyAlignment="1">
      <alignment horizontal="center" vertical="top" wrapText="1"/>
    </xf>
    <xf numFmtId="1" fontId="10" fillId="4" borderId="52" xfId="0" applyNumberFormat="1" applyFont="1" applyFill="1" applyBorder="1" applyAlignment="1">
      <alignment horizontal="center" vertical="top"/>
    </xf>
    <xf numFmtId="1" fontId="10" fillId="4" borderId="53" xfId="0" applyNumberFormat="1" applyFont="1" applyFill="1" applyBorder="1" applyAlignment="1">
      <alignment horizontal="center" vertical="top"/>
    </xf>
    <xf numFmtId="1" fontId="10" fillId="4" borderId="54" xfId="0" applyNumberFormat="1" applyFont="1" applyFill="1" applyBorder="1" applyAlignment="1">
      <alignment horizontal="center" vertical="top"/>
    </xf>
    <xf numFmtId="0" fontId="10" fillId="4" borderId="52" xfId="0" applyFont="1" applyFill="1" applyBorder="1" applyAlignment="1">
      <alignment horizontal="center" vertical="top"/>
    </xf>
    <xf numFmtId="0" fontId="10" fillId="4" borderId="53" xfId="0" applyFont="1" applyFill="1" applyBorder="1" applyAlignment="1">
      <alignment horizontal="center" vertical="top"/>
    </xf>
    <xf numFmtId="0" fontId="11" fillId="4" borderId="14"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11" xfId="0" applyFont="1" applyFill="1" applyBorder="1" applyAlignment="1">
      <alignment horizontal="left" vertical="top" wrapText="1"/>
    </xf>
    <xf numFmtId="0" fontId="3" fillId="2" borderId="5" xfId="1" applyBorder="1" applyAlignment="1" applyProtection="1">
      <alignment horizontal="center" vertical="top"/>
      <protection locked="0"/>
    </xf>
    <xf numFmtId="0" fontId="0" fillId="0" borderId="21" xfId="0" applyBorder="1" applyAlignment="1">
      <alignment horizontal="center" vertical="top"/>
    </xf>
    <xf numFmtId="0" fontId="0" fillId="0" borderId="40" xfId="0" applyBorder="1" applyAlignment="1">
      <alignment vertical="top"/>
    </xf>
    <xf numFmtId="0" fontId="0" fillId="0" borderId="26" xfId="0" applyBorder="1" applyAlignment="1">
      <alignment vertical="top"/>
    </xf>
    <xf numFmtId="0" fontId="0" fillId="0" borderId="34" xfId="0" applyBorder="1" applyAlignment="1">
      <alignment horizontal="left" vertical="top"/>
    </xf>
    <xf numFmtId="0" fontId="0" fillId="0" borderId="20" xfId="0" applyBorder="1" applyAlignment="1">
      <alignment horizontal="left" vertical="top"/>
    </xf>
    <xf numFmtId="0" fontId="26" fillId="0" borderId="0" xfId="0" applyFont="1" applyAlignment="1">
      <alignment horizontal="center"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5" fillId="0" borderId="0" xfId="0" applyFont="1" applyAlignment="1">
      <alignment horizontal="left" vertical="top" wrapText="1"/>
    </xf>
    <xf numFmtId="0" fontId="25" fillId="0" borderId="8" xfId="0" applyFont="1" applyBorder="1" applyAlignment="1">
      <alignment horizontal="left" vertical="top" wrapText="1"/>
    </xf>
    <xf numFmtId="0" fontId="25" fillId="0" borderId="20" xfId="0" applyFont="1" applyBorder="1" applyAlignment="1">
      <alignment horizontal="left" vertical="top" wrapText="1"/>
    </xf>
    <xf numFmtId="0" fontId="19" fillId="4" borderId="0" xfId="0" applyFont="1" applyFill="1" applyAlignment="1">
      <alignment horizontal="center" vertical="top" wrapText="1"/>
    </xf>
    <xf numFmtId="0" fontId="19" fillId="4" borderId="18" xfId="0" applyFont="1" applyFill="1" applyBorder="1" applyAlignment="1">
      <alignment horizontal="center" vertical="top" wrapText="1"/>
    </xf>
    <xf numFmtId="0" fontId="19" fillId="4" borderId="19" xfId="0" applyFont="1" applyFill="1" applyBorder="1" applyAlignment="1">
      <alignment horizontal="center" vertical="top" wrapText="1"/>
    </xf>
    <xf numFmtId="0" fontId="0" fillId="0" borderId="0" xfId="0" applyAlignment="1">
      <alignment horizontal="left" vertical="top" wrapText="1"/>
    </xf>
    <xf numFmtId="0" fontId="15" fillId="6" borderId="55" xfId="0" applyFont="1" applyFill="1" applyBorder="1" applyAlignment="1">
      <alignment vertical="top"/>
    </xf>
    <xf numFmtId="0" fontId="0" fillId="0" borderId="55" xfId="0" applyBorder="1" applyAlignment="1">
      <alignment vertical="top"/>
    </xf>
    <xf numFmtId="0" fontId="20" fillId="0" borderId="0" xfId="0" applyFont="1" applyAlignment="1">
      <alignment horizontal="left" vertical="top" wrapText="1"/>
    </xf>
    <xf numFmtId="0" fontId="24" fillId="0" borderId="0" xfId="0" applyFont="1" applyAlignment="1">
      <alignment horizontal="left" vertical="top" wrapText="1"/>
    </xf>
  </cellXfs>
  <cellStyles count="3">
    <cellStyle name="Input" xfId="1" builtinId="20"/>
    <cellStyle name="Neutral" xfId="2" builtinId="28"/>
    <cellStyle name="Normal" xfId="0" builtinId="0"/>
  </cellStyles>
  <dxfs count="0"/>
  <tableStyles count="0" defaultTableStyle="TableStyleMedium9" defaultPivotStyle="PivotStyleLight16"/>
  <colors>
    <mruColors>
      <color rgb="FFFFCC99"/>
      <color rgb="FFF9D607"/>
      <color rgb="FFECC7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521804</xdr:colOff>
      <xdr:row>0</xdr:row>
      <xdr:rowOff>82826</xdr:rowOff>
    </xdr:from>
    <xdr:to>
      <xdr:col>0</xdr:col>
      <xdr:colOff>2526579</xdr:colOff>
      <xdr:row>3</xdr:row>
      <xdr:rowOff>33130</xdr:rowOff>
    </xdr:to>
    <xdr:pic>
      <xdr:nvPicPr>
        <xdr:cNvPr id="2" name="Picture 1" descr="Icon&#10;&#10;Description automatically generated with low confidence">
          <a:extLst>
            <a:ext uri="{FF2B5EF4-FFF2-40B4-BE49-F238E27FC236}">
              <a16:creationId xmlns:a16="http://schemas.microsoft.com/office/drawing/2014/main" id="{FB7A74E7-56D6-8220-AA14-AAE2A6483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804" y="82826"/>
          <a:ext cx="2004775" cy="687456"/>
        </a:xfrm>
        <a:prstGeom prst="rect">
          <a:avLst/>
        </a:prstGeom>
      </xdr:spPr>
    </xdr:pic>
    <xdr:clientData/>
  </xdr:twoCellAnchor>
  <xdr:twoCellAnchor>
    <xdr:from>
      <xdr:col>10</xdr:col>
      <xdr:colOff>0</xdr:colOff>
      <xdr:row>2</xdr:row>
      <xdr:rowOff>0</xdr:rowOff>
    </xdr:from>
    <xdr:to>
      <xdr:col>22</xdr:col>
      <xdr:colOff>337702</xdr:colOff>
      <xdr:row>12</xdr:row>
      <xdr:rowOff>44823</xdr:rowOff>
    </xdr:to>
    <xdr:grpSp>
      <xdr:nvGrpSpPr>
        <xdr:cNvPr id="8" name="Group 7">
          <a:extLst>
            <a:ext uri="{FF2B5EF4-FFF2-40B4-BE49-F238E27FC236}">
              <a16:creationId xmlns:a16="http://schemas.microsoft.com/office/drawing/2014/main" id="{DA44AB90-E3D4-4BB3-9E14-575C173318BC}"/>
            </a:ext>
          </a:extLst>
        </xdr:cNvPr>
        <xdr:cNvGrpSpPr/>
      </xdr:nvGrpSpPr>
      <xdr:grpSpPr>
        <a:xfrm>
          <a:off x="14814176" y="493059"/>
          <a:ext cx="7543085" cy="5109882"/>
          <a:chOff x="8037266" y="37911741"/>
          <a:chExt cx="4461978" cy="2851474"/>
        </a:xfrm>
      </xdr:grpSpPr>
      <xdr:pic>
        <xdr:nvPicPr>
          <xdr:cNvPr id="10" name="Picture 9" descr="DOWNTOWN_new area_XS.jpg">
            <a:extLst>
              <a:ext uri="{FF2B5EF4-FFF2-40B4-BE49-F238E27FC236}">
                <a16:creationId xmlns:a16="http://schemas.microsoft.com/office/drawing/2014/main" id="{2AD51A1F-244C-856D-17D0-D9963EDC09EE}"/>
              </a:ext>
            </a:extLst>
          </xdr:cNvPr>
          <xdr:cNvPicPr>
            <a:picLocks noChangeAspect="1"/>
          </xdr:cNvPicPr>
        </xdr:nvPicPr>
        <xdr:blipFill>
          <a:blip xmlns:r="http://schemas.openxmlformats.org/officeDocument/2006/relationships" r:embed="rId2"/>
          <a:srcRect b="15865"/>
          <a:stretch>
            <a:fillRect/>
          </a:stretch>
        </xdr:blipFill>
        <xdr:spPr>
          <a:xfrm>
            <a:off x="8037266" y="37911741"/>
            <a:ext cx="4461978" cy="2851474"/>
          </a:xfrm>
          <a:prstGeom prst="rect">
            <a:avLst/>
          </a:prstGeom>
        </xdr:spPr>
      </xdr:pic>
      <xdr:sp macro="" textlink="">
        <xdr:nvSpPr>
          <xdr:cNvPr id="11" name="TextBox 10">
            <a:extLst>
              <a:ext uri="{FF2B5EF4-FFF2-40B4-BE49-F238E27FC236}">
                <a16:creationId xmlns:a16="http://schemas.microsoft.com/office/drawing/2014/main" id="{47D1E9FA-F945-19DA-FA8F-D8B30DC5A133}"/>
              </a:ext>
            </a:extLst>
          </xdr:cNvPr>
          <xdr:cNvSpPr txBox="1"/>
        </xdr:nvSpPr>
        <xdr:spPr>
          <a:xfrm>
            <a:off x="11170018" y="37961798"/>
            <a:ext cx="708218"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Figure 1</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33"/>
  <sheetViews>
    <sheetView tabSelected="1" zoomScale="85" zoomScaleNormal="85" zoomScaleSheetLayoutView="55" workbookViewId="0">
      <selection activeCell="F11" sqref="F11"/>
    </sheetView>
  </sheetViews>
  <sheetFormatPr defaultColWidth="8.85546875" defaultRowHeight="15" x14ac:dyDescent="0.25"/>
  <cols>
    <col min="1" max="1" width="51.140625" style="5" customWidth="1"/>
    <col min="2" max="2" width="27.140625" style="5" customWidth="1"/>
    <col min="3" max="3" width="14.42578125" style="5" customWidth="1"/>
    <col min="4" max="4" width="30.42578125" style="1" customWidth="1"/>
    <col min="5" max="5" width="14" style="12" customWidth="1"/>
    <col min="6" max="6" width="23.140625" style="6" customWidth="1"/>
    <col min="7" max="7" width="12.5703125" style="12" customWidth="1"/>
    <col min="8" max="8" width="28.42578125" style="6" customWidth="1"/>
    <col min="9" max="9" width="12" style="12" customWidth="1"/>
    <col min="10" max="10" width="8.85546875" style="9"/>
    <col min="11" max="11" width="10" style="9" customWidth="1"/>
    <col min="12" max="16384" width="8.85546875" style="9"/>
  </cols>
  <sheetData>
    <row r="2" spans="1:11" ht="24" customHeight="1" x14ac:dyDescent="0.25">
      <c r="A2" s="9"/>
      <c r="B2" s="113"/>
      <c r="C2" s="173" t="s">
        <v>139</v>
      </c>
      <c r="D2" s="174"/>
      <c r="E2" s="174"/>
      <c r="F2" s="175"/>
      <c r="H2" s="114" t="s">
        <v>156</v>
      </c>
    </row>
    <row r="3" spans="1:11" ht="18.75" customHeight="1" x14ac:dyDescent="0.25">
      <c r="A3" s="9"/>
      <c r="B3" s="13"/>
      <c r="C3" s="9"/>
      <c r="D3" s="9"/>
      <c r="E3" s="117"/>
      <c r="F3" s="14"/>
      <c r="H3" s="9"/>
    </row>
    <row r="4" spans="1:11" ht="18.75" customHeight="1" x14ac:dyDescent="0.25">
      <c r="A4" s="9"/>
      <c r="B4" s="155" t="s">
        <v>104</v>
      </c>
      <c r="C4" s="156"/>
      <c r="D4" s="156"/>
      <c r="E4" s="156"/>
      <c r="F4" s="156"/>
      <c r="G4" s="156"/>
      <c r="H4" s="156"/>
    </row>
    <row r="5" spans="1:11" ht="18.75" customHeight="1" x14ac:dyDescent="0.25">
      <c r="A5" s="9"/>
      <c r="B5" s="13"/>
      <c r="C5" s="15"/>
      <c r="D5" s="15"/>
      <c r="E5" s="118"/>
      <c r="F5" s="14"/>
      <c r="H5" s="9"/>
    </row>
    <row r="6" spans="1:11" ht="254.25" customHeight="1" x14ac:dyDescent="0.25">
      <c r="A6" s="9"/>
      <c r="B6" s="176" t="s">
        <v>157</v>
      </c>
      <c r="C6" s="176"/>
      <c r="D6" s="176"/>
      <c r="E6" s="176"/>
      <c r="F6" s="176"/>
      <c r="G6" s="176"/>
      <c r="H6" s="176"/>
    </row>
    <row r="7" spans="1:11" ht="14.25" customHeight="1" x14ac:dyDescent="0.25">
      <c r="A7" s="9"/>
      <c r="B7" s="1"/>
      <c r="C7" s="1"/>
      <c r="D7" s="16" t="s">
        <v>14</v>
      </c>
      <c r="E7" s="119"/>
      <c r="F7" s="1"/>
      <c r="G7" s="1"/>
      <c r="H7" s="9"/>
    </row>
    <row r="8" spans="1:11" ht="15" customHeight="1" x14ac:dyDescent="0.25">
      <c r="A8" s="9"/>
      <c r="B8" s="1"/>
      <c r="C8" s="1"/>
      <c r="D8" s="18" t="s">
        <v>13</v>
      </c>
      <c r="E8" s="117"/>
      <c r="F8" s="9"/>
      <c r="G8" s="17"/>
      <c r="H8" s="9"/>
      <c r="K8" s="17"/>
    </row>
    <row r="9" spans="1:11" ht="15" customHeight="1" x14ac:dyDescent="0.25">
      <c r="A9" s="112" t="s">
        <v>153</v>
      </c>
      <c r="B9" s="1"/>
      <c r="C9" s="1"/>
      <c r="D9" s="19" t="s">
        <v>106</v>
      </c>
      <c r="E9" s="117"/>
      <c r="F9" s="9"/>
      <c r="G9" s="16"/>
      <c r="H9" s="9"/>
      <c r="K9" s="17"/>
    </row>
    <row r="10" spans="1:11" ht="15" customHeight="1" x14ac:dyDescent="0.25">
      <c r="A10" s="9" t="s">
        <v>154</v>
      </c>
      <c r="B10" s="1"/>
      <c r="C10" s="1"/>
      <c r="D10" s="9"/>
      <c r="E10" s="117"/>
      <c r="F10" s="9"/>
      <c r="G10" s="16"/>
      <c r="H10" s="9"/>
      <c r="K10" s="17"/>
    </row>
    <row r="11" spans="1:11" ht="15" customHeight="1" x14ac:dyDescent="0.25">
      <c r="A11" s="9"/>
      <c r="B11" s="1"/>
      <c r="C11" s="1"/>
      <c r="D11" s="9"/>
      <c r="E11" s="117"/>
      <c r="F11" s="9"/>
      <c r="G11" s="16"/>
      <c r="H11" s="9"/>
      <c r="K11" s="17"/>
    </row>
    <row r="12" spans="1:11" ht="15" customHeight="1" thickBot="1" x14ac:dyDescent="0.3">
      <c r="A12" s="9"/>
      <c r="B12" s="1"/>
      <c r="C12" s="1"/>
      <c r="E12" s="117"/>
      <c r="F12" s="9"/>
      <c r="G12" s="9"/>
      <c r="H12" s="9"/>
    </row>
    <row r="13" spans="1:11" ht="15" customHeight="1" thickTop="1" thickBot="1" x14ac:dyDescent="0.3">
      <c r="A13" s="9"/>
      <c r="B13" s="9"/>
      <c r="C13" s="9"/>
      <c r="D13" s="162" t="s">
        <v>75</v>
      </c>
      <c r="E13" s="163"/>
      <c r="F13" s="159" t="s">
        <v>76</v>
      </c>
      <c r="G13" s="160"/>
      <c r="H13" s="160"/>
      <c r="I13" s="161"/>
    </row>
    <row r="14" spans="1:11" s="26" customFormat="1" ht="30.75" customHeight="1" thickTop="1" x14ac:dyDescent="0.25">
      <c r="A14" s="20" t="s">
        <v>0</v>
      </c>
      <c r="B14" s="157" t="s">
        <v>55</v>
      </c>
      <c r="C14" s="158"/>
      <c r="D14" s="21" t="s">
        <v>65</v>
      </c>
      <c r="E14" s="120" t="s">
        <v>99</v>
      </c>
      <c r="F14" s="22" t="s">
        <v>65</v>
      </c>
      <c r="G14" s="23" t="s">
        <v>78</v>
      </c>
      <c r="H14" s="24" t="s">
        <v>65</v>
      </c>
      <c r="I14" s="25" t="s">
        <v>79</v>
      </c>
    </row>
    <row r="15" spans="1:11" s="26" customFormat="1" ht="7.5" customHeight="1" x14ac:dyDescent="0.25">
      <c r="A15" s="102"/>
      <c r="B15" s="86"/>
      <c r="C15" s="86"/>
      <c r="D15" s="86"/>
      <c r="E15" s="121"/>
      <c r="F15" s="85"/>
      <c r="G15" s="103"/>
      <c r="H15" s="86"/>
      <c r="I15" s="104"/>
    </row>
    <row r="16" spans="1:11" s="26" customFormat="1" ht="15" customHeight="1" x14ac:dyDescent="0.25">
      <c r="A16" s="164" t="s">
        <v>8</v>
      </c>
      <c r="B16" s="165"/>
      <c r="C16" s="165"/>
      <c r="D16" s="165"/>
      <c r="E16" s="165"/>
      <c r="F16" s="165"/>
      <c r="G16" s="165"/>
      <c r="H16" s="165"/>
      <c r="I16" s="166"/>
    </row>
    <row r="17" spans="1:9" x14ac:dyDescent="0.25">
      <c r="A17" s="35" t="s">
        <v>17</v>
      </c>
      <c r="B17" s="36"/>
      <c r="C17" s="37" t="s">
        <v>6</v>
      </c>
      <c r="D17" s="38">
        <v>2</v>
      </c>
      <c r="E17" s="122">
        <f>B17*2</f>
        <v>0</v>
      </c>
      <c r="F17" s="39"/>
      <c r="G17" s="40"/>
      <c r="H17" s="41"/>
      <c r="I17" s="42"/>
    </row>
    <row r="18" spans="1:9" x14ac:dyDescent="0.25">
      <c r="A18" s="53" t="s">
        <v>147</v>
      </c>
      <c r="B18" s="36"/>
      <c r="C18" s="37"/>
      <c r="D18" s="62">
        <v>0</v>
      </c>
      <c r="E18" s="44">
        <f>D18</f>
        <v>0</v>
      </c>
      <c r="F18" s="46"/>
      <c r="G18" s="54"/>
      <c r="H18" s="47"/>
      <c r="I18" s="55"/>
    </row>
    <row r="19" spans="1:9" ht="24" customHeight="1" x14ac:dyDescent="0.25">
      <c r="A19" s="138" t="s">
        <v>83</v>
      </c>
      <c r="B19" s="36"/>
      <c r="C19" s="37" t="s">
        <v>59</v>
      </c>
      <c r="D19" s="138" t="s">
        <v>111</v>
      </c>
      <c r="E19" s="134">
        <f>MAX(B19/10,(B20*0.8)/10)</f>
        <v>0</v>
      </c>
      <c r="F19" s="142" t="s">
        <v>126</v>
      </c>
      <c r="G19" s="134">
        <f>IF(B20&gt;0,MAX((B20*0.8)/125,4),0)</f>
        <v>0</v>
      </c>
      <c r="H19" s="136" t="s">
        <v>132</v>
      </c>
      <c r="I19" s="146">
        <f>IF(B20&gt;0,MAX((B20*0.8)/250,1),0)</f>
        <v>0</v>
      </c>
    </row>
    <row r="20" spans="1:9" ht="24.75" customHeight="1" x14ac:dyDescent="0.25">
      <c r="A20" s="139"/>
      <c r="B20" s="49"/>
      <c r="C20" s="50" t="s">
        <v>7</v>
      </c>
      <c r="D20" s="139"/>
      <c r="E20" s="135"/>
      <c r="F20" s="143"/>
      <c r="G20" s="135"/>
      <c r="H20" s="137"/>
      <c r="I20" s="147"/>
    </row>
    <row r="21" spans="1:9" ht="15" customHeight="1" x14ac:dyDescent="0.25">
      <c r="A21" s="131" t="s">
        <v>9</v>
      </c>
      <c r="B21" s="132"/>
      <c r="C21" s="132"/>
      <c r="D21" s="132"/>
      <c r="E21" s="132"/>
      <c r="F21" s="132"/>
      <c r="G21" s="132"/>
      <c r="H21" s="132"/>
      <c r="I21" s="133"/>
    </row>
    <row r="22" spans="1:9" x14ac:dyDescent="0.25">
      <c r="A22" s="27" t="s">
        <v>18</v>
      </c>
      <c r="B22" s="28"/>
      <c r="C22" s="29" t="s">
        <v>145</v>
      </c>
      <c r="D22" s="30">
        <v>1</v>
      </c>
      <c r="E22" s="116">
        <f>B22</f>
        <v>0</v>
      </c>
      <c r="F22" s="31"/>
      <c r="G22" s="32"/>
      <c r="H22" s="33"/>
      <c r="I22" s="34"/>
    </row>
    <row r="23" spans="1:9" x14ac:dyDescent="0.25">
      <c r="A23" s="35" t="s">
        <v>19</v>
      </c>
      <c r="B23" s="36"/>
      <c r="C23" s="37" t="s">
        <v>56</v>
      </c>
      <c r="D23" s="38" t="s">
        <v>20</v>
      </c>
      <c r="E23" s="122">
        <f>B23</f>
        <v>0</v>
      </c>
      <c r="F23" s="39"/>
      <c r="G23" s="40"/>
      <c r="H23" s="41"/>
      <c r="I23" s="42"/>
    </row>
    <row r="24" spans="1:9" x14ac:dyDescent="0.25">
      <c r="A24" s="35" t="s">
        <v>21</v>
      </c>
      <c r="B24" s="36"/>
      <c r="C24" s="37" t="s">
        <v>57</v>
      </c>
      <c r="D24" s="38" t="s">
        <v>110</v>
      </c>
      <c r="E24" s="122">
        <f>B24</f>
        <v>0</v>
      </c>
      <c r="F24" s="39"/>
      <c r="G24" s="40"/>
      <c r="H24" s="41"/>
      <c r="I24" s="42"/>
    </row>
    <row r="25" spans="1:9" ht="15" customHeight="1" x14ac:dyDescent="0.25">
      <c r="A25" s="131" t="s">
        <v>10</v>
      </c>
      <c r="B25" s="132"/>
      <c r="C25" s="132"/>
      <c r="D25" s="132"/>
      <c r="E25" s="132"/>
      <c r="F25" s="132"/>
      <c r="G25" s="132"/>
      <c r="H25" s="132"/>
      <c r="I25" s="133"/>
    </row>
    <row r="26" spans="1:9" ht="17.25" customHeight="1" x14ac:dyDescent="0.25">
      <c r="A26" s="171" t="s">
        <v>22</v>
      </c>
      <c r="B26" s="167"/>
      <c r="C26" s="169" t="s">
        <v>58</v>
      </c>
      <c r="D26" s="138" t="s">
        <v>136</v>
      </c>
      <c r="E26" s="134">
        <f>B26/10</f>
        <v>0</v>
      </c>
      <c r="F26" s="142" t="s">
        <v>126</v>
      </c>
      <c r="G26" s="134">
        <f>IF(B26&gt;0,MAX((B26*0.8)/125,4),0)</f>
        <v>0</v>
      </c>
      <c r="H26" s="136" t="s">
        <v>3</v>
      </c>
      <c r="I26" s="146">
        <f>IF(B26&gt;0,MAX((B26*0.8)/125,2),0)</f>
        <v>0</v>
      </c>
    </row>
    <row r="27" spans="1:9" x14ac:dyDescent="0.25">
      <c r="A27" s="172"/>
      <c r="B27" s="168"/>
      <c r="C27" s="170"/>
      <c r="D27" s="144"/>
      <c r="E27" s="154"/>
      <c r="F27" s="145"/>
      <c r="G27" s="154"/>
      <c r="H27" s="137"/>
      <c r="I27" s="147"/>
    </row>
    <row r="28" spans="1:9" ht="30.75" customHeight="1" x14ac:dyDescent="0.25">
      <c r="A28" s="35" t="s">
        <v>16</v>
      </c>
      <c r="B28" s="36"/>
      <c r="C28" s="37" t="s">
        <v>6</v>
      </c>
      <c r="D28" s="38" t="s">
        <v>113</v>
      </c>
      <c r="E28" s="122">
        <f>B28*0.25</f>
        <v>0</v>
      </c>
      <c r="F28" s="39" t="s">
        <v>80</v>
      </c>
      <c r="G28" s="40">
        <f>IF(B28&gt;0,6,0)</f>
        <v>0</v>
      </c>
      <c r="H28" s="41" t="s">
        <v>80</v>
      </c>
      <c r="I28" s="42">
        <f>IF(B28&gt;0,6,0)</f>
        <v>0</v>
      </c>
    </row>
    <row r="29" spans="1:9" ht="30.75" customHeight="1" x14ac:dyDescent="0.25">
      <c r="A29" s="53" t="s">
        <v>146</v>
      </c>
      <c r="B29" s="36"/>
      <c r="C29" s="37"/>
      <c r="D29" s="62">
        <v>0</v>
      </c>
      <c r="E29" s="44">
        <f>D29</f>
        <v>0</v>
      </c>
      <c r="F29" s="46"/>
      <c r="G29" s="54"/>
      <c r="H29" s="47"/>
      <c r="I29" s="55"/>
    </row>
    <row r="30" spans="1:9" ht="23.25" customHeight="1" x14ac:dyDescent="0.25">
      <c r="A30" s="138" t="s">
        <v>140</v>
      </c>
      <c r="B30" s="36"/>
      <c r="C30" s="37" t="s">
        <v>59</v>
      </c>
      <c r="D30" s="138" t="s">
        <v>68</v>
      </c>
      <c r="E30" s="134">
        <f>MAX(B30/10,(B31*0.8)/10)</f>
        <v>0</v>
      </c>
      <c r="F30" s="142" t="s">
        <v>126</v>
      </c>
      <c r="G30" s="134">
        <f>IF(B31&gt;0,MAX((B31*0.8)/125,4),0)</f>
        <v>0</v>
      </c>
      <c r="H30" s="136" t="s">
        <v>132</v>
      </c>
      <c r="I30" s="146">
        <f>IF(B31&gt;0,MAX((B31*0.8)/250,1),0)</f>
        <v>0</v>
      </c>
    </row>
    <row r="31" spans="1:9" ht="24.75" customHeight="1" x14ac:dyDescent="0.25">
      <c r="A31" s="139"/>
      <c r="B31" s="49"/>
      <c r="C31" s="50" t="s">
        <v>7</v>
      </c>
      <c r="D31" s="139"/>
      <c r="E31" s="135"/>
      <c r="F31" s="143"/>
      <c r="G31" s="135"/>
      <c r="H31" s="140"/>
      <c r="I31" s="141"/>
    </row>
    <row r="32" spans="1:9" ht="15" customHeight="1" x14ac:dyDescent="0.25">
      <c r="A32" s="131" t="s">
        <v>11</v>
      </c>
      <c r="B32" s="132"/>
      <c r="C32" s="132"/>
      <c r="D32" s="132"/>
      <c r="E32" s="132"/>
      <c r="F32" s="132"/>
      <c r="G32" s="132"/>
      <c r="H32" s="132"/>
      <c r="I32" s="133"/>
    </row>
    <row r="33" spans="1:9" ht="24.75" customHeight="1" x14ac:dyDescent="0.25">
      <c r="A33" s="35" t="s">
        <v>23</v>
      </c>
      <c r="B33" s="36"/>
      <c r="C33" s="37" t="s">
        <v>6</v>
      </c>
      <c r="D33" s="38">
        <v>1</v>
      </c>
      <c r="E33" s="122">
        <f t="shared" ref="E33:E40" si="0">B33</f>
        <v>0</v>
      </c>
      <c r="F33" s="58"/>
      <c r="G33" s="59"/>
      <c r="H33" s="60"/>
      <c r="I33" s="61"/>
    </row>
    <row r="34" spans="1:9" ht="22.5" customHeight="1" x14ac:dyDescent="0.25">
      <c r="A34" s="35" t="s">
        <v>24</v>
      </c>
      <c r="B34" s="36"/>
      <c r="C34" s="37" t="s">
        <v>6</v>
      </c>
      <c r="D34" s="38">
        <v>1</v>
      </c>
      <c r="E34" s="122">
        <f t="shared" si="0"/>
        <v>0</v>
      </c>
      <c r="F34" s="39" t="s">
        <v>1</v>
      </c>
      <c r="G34" s="32">
        <f>B34*0.25</f>
        <v>0</v>
      </c>
      <c r="H34" s="41" t="s">
        <v>2</v>
      </c>
      <c r="I34" s="42">
        <f>B34*0.5</f>
        <v>0</v>
      </c>
    </row>
    <row r="35" spans="1:9" ht="21" customHeight="1" x14ac:dyDescent="0.25">
      <c r="A35" s="35" t="s">
        <v>25</v>
      </c>
      <c r="B35" s="36"/>
      <c r="C35" s="37" t="s">
        <v>6</v>
      </c>
      <c r="D35" s="38">
        <v>1</v>
      </c>
      <c r="E35" s="122">
        <f t="shared" si="0"/>
        <v>0</v>
      </c>
      <c r="F35" s="39"/>
      <c r="G35" s="40"/>
      <c r="H35" s="41"/>
      <c r="I35" s="42"/>
    </row>
    <row r="36" spans="1:9" ht="22.5" customHeight="1" x14ac:dyDescent="0.25">
      <c r="A36" s="35" t="s">
        <v>143</v>
      </c>
      <c r="B36" s="36"/>
      <c r="C36" s="37" t="s">
        <v>6</v>
      </c>
      <c r="D36" s="38">
        <v>1</v>
      </c>
      <c r="E36" s="122">
        <f t="shared" si="0"/>
        <v>0</v>
      </c>
      <c r="F36" s="39"/>
      <c r="G36" s="40"/>
      <c r="H36" s="41"/>
      <c r="I36" s="42"/>
    </row>
    <row r="37" spans="1:9" ht="22.5" customHeight="1" x14ac:dyDescent="0.25">
      <c r="A37" s="35" t="s">
        <v>141</v>
      </c>
      <c r="B37" s="36"/>
      <c r="C37" s="37" t="s">
        <v>66</v>
      </c>
      <c r="D37" s="38">
        <v>1</v>
      </c>
      <c r="E37" s="122">
        <f t="shared" si="0"/>
        <v>0</v>
      </c>
      <c r="F37" s="39"/>
      <c r="G37" s="40"/>
      <c r="H37" s="41"/>
      <c r="I37" s="42"/>
    </row>
    <row r="38" spans="1:9" ht="24" customHeight="1" x14ac:dyDescent="0.25">
      <c r="A38" s="35" t="s">
        <v>142</v>
      </c>
      <c r="B38" s="36"/>
      <c r="C38" s="37" t="s">
        <v>66</v>
      </c>
      <c r="D38" s="38">
        <v>1</v>
      </c>
      <c r="E38" s="122">
        <f t="shared" si="0"/>
        <v>0</v>
      </c>
      <c r="F38" s="39"/>
      <c r="G38" s="40"/>
      <c r="H38" s="41"/>
      <c r="I38" s="42"/>
    </row>
    <row r="39" spans="1:9" ht="23.25" customHeight="1" x14ac:dyDescent="0.25">
      <c r="A39" s="35" t="s">
        <v>26</v>
      </c>
      <c r="B39" s="36"/>
      <c r="C39" s="37" t="s">
        <v>6</v>
      </c>
      <c r="D39" s="38">
        <v>1</v>
      </c>
      <c r="E39" s="122">
        <f t="shared" si="0"/>
        <v>0</v>
      </c>
      <c r="F39" s="39"/>
      <c r="G39" s="40"/>
      <c r="H39" s="41"/>
      <c r="I39" s="42"/>
    </row>
    <row r="40" spans="1:9" ht="32.25" customHeight="1" x14ac:dyDescent="0.25">
      <c r="A40" s="53" t="s">
        <v>144</v>
      </c>
      <c r="B40" s="49"/>
      <c r="C40" s="50" t="s">
        <v>6</v>
      </c>
      <c r="D40" s="62">
        <v>1</v>
      </c>
      <c r="E40" s="44">
        <f t="shared" si="0"/>
        <v>0</v>
      </c>
      <c r="F40" s="46"/>
      <c r="G40" s="54"/>
      <c r="H40" s="47"/>
      <c r="I40" s="55"/>
    </row>
    <row r="41" spans="1:9" ht="15" customHeight="1" x14ac:dyDescent="0.25">
      <c r="A41" s="131" t="s">
        <v>12</v>
      </c>
      <c r="B41" s="132"/>
      <c r="C41" s="132"/>
      <c r="D41" s="132"/>
      <c r="E41" s="132"/>
      <c r="F41" s="132"/>
      <c r="G41" s="132"/>
      <c r="H41" s="132"/>
      <c r="I41" s="133"/>
    </row>
    <row r="42" spans="1:9" x14ac:dyDescent="0.25">
      <c r="A42" s="63"/>
      <c r="B42" s="64"/>
      <c r="D42" s="65"/>
      <c r="E42" s="115"/>
      <c r="F42" s="52"/>
      <c r="G42" s="57"/>
      <c r="H42" s="56"/>
      <c r="I42" s="66"/>
    </row>
    <row r="43" spans="1:9" ht="15" customHeight="1" x14ac:dyDescent="0.25">
      <c r="A43" s="131" t="s">
        <v>85</v>
      </c>
      <c r="B43" s="132"/>
      <c r="C43" s="132"/>
      <c r="D43" s="132"/>
      <c r="E43" s="132"/>
      <c r="F43" s="132"/>
      <c r="G43" s="132"/>
      <c r="H43" s="132"/>
      <c r="I43" s="133"/>
    </row>
    <row r="44" spans="1:9" ht="25.5" customHeight="1" x14ac:dyDescent="0.25">
      <c r="A44" s="149" t="s">
        <v>27</v>
      </c>
      <c r="B44" s="105"/>
      <c r="C44" s="29" t="s">
        <v>59</v>
      </c>
      <c r="D44" s="139" t="s">
        <v>28</v>
      </c>
      <c r="E44" s="141">
        <f>B44/10</f>
        <v>0</v>
      </c>
      <c r="F44" s="142" t="s">
        <v>5</v>
      </c>
      <c r="G44" s="134">
        <f>IF(B45&gt;0,MAX((B45*0.8)/125,4),0)</f>
        <v>0</v>
      </c>
      <c r="H44" s="136" t="s">
        <v>132</v>
      </c>
      <c r="I44" s="146">
        <f>IF(B45&gt;0,MAX((B45*0.8)/250,1),0)</f>
        <v>0</v>
      </c>
    </row>
    <row r="45" spans="1:9" ht="26.25" customHeight="1" x14ac:dyDescent="0.25">
      <c r="A45" s="150"/>
      <c r="B45" s="105"/>
      <c r="C45" s="37" t="s">
        <v>7</v>
      </c>
      <c r="D45" s="144"/>
      <c r="E45" s="147"/>
      <c r="F45" s="151"/>
      <c r="G45" s="153"/>
      <c r="H45" s="152"/>
      <c r="I45" s="148"/>
    </row>
    <row r="46" spans="1:9" ht="32.25" x14ac:dyDescent="0.25">
      <c r="A46" s="35" t="s">
        <v>29</v>
      </c>
      <c r="B46" s="36"/>
      <c r="C46" s="37" t="s">
        <v>7</v>
      </c>
      <c r="D46" s="38" t="s">
        <v>114</v>
      </c>
      <c r="E46" s="122">
        <f>(B46*0.8)/80</f>
        <v>0</v>
      </c>
      <c r="F46" s="39" t="s">
        <v>5</v>
      </c>
      <c r="G46" s="40">
        <f>IF(B46&gt;0,MAX((B46*0.8)/125,4),0)</f>
        <v>0</v>
      </c>
      <c r="H46" s="41" t="s">
        <v>130</v>
      </c>
      <c r="I46" s="42">
        <f>IF(B46&gt;0,MAX((B46*0.8)/80,2),0)</f>
        <v>0</v>
      </c>
    </row>
    <row r="47" spans="1:9" ht="32.25" x14ac:dyDescent="0.25">
      <c r="A47" s="35" t="s">
        <v>84</v>
      </c>
      <c r="B47" s="36"/>
      <c r="C47" s="37"/>
      <c r="D47" s="38">
        <v>0</v>
      </c>
      <c r="E47" s="122">
        <f>D47</f>
        <v>0</v>
      </c>
      <c r="F47" s="39">
        <v>0</v>
      </c>
      <c r="G47" s="40">
        <v>0</v>
      </c>
      <c r="H47" s="41" t="s">
        <v>3</v>
      </c>
      <c r="I47" s="42">
        <f>IF(B47&gt;0,MAX((B47*0.8)/125,2),0)</f>
        <v>0</v>
      </c>
    </row>
    <row r="48" spans="1:9" ht="17.25" x14ac:dyDescent="0.25">
      <c r="A48" s="35" t="s">
        <v>30</v>
      </c>
      <c r="B48" s="36"/>
      <c r="C48" s="37" t="s">
        <v>7</v>
      </c>
      <c r="D48" s="38" t="s">
        <v>70</v>
      </c>
      <c r="E48" s="122">
        <f>(B48*0.8)/40</f>
        <v>0</v>
      </c>
      <c r="F48" s="39"/>
      <c r="G48" s="40"/>
      <c r="H48" s="41"/>
      <c r="I48" s="42"/>
    </row>
    <row r="49" spans="1:9" ht="15" customHeight="1" x14ac:dyDescent="0.25">
      <c r="A49" s="131" t="s">
        <v>86</v>
      </c>
      <c r="B49" s="132"/>
      <c r="C49" s="132"/>
      <c r="D49" s="132"/>
      <c r="E49" s="132"/>
      <c r="F49" s="132"/>
      <c r="G49" s="132"/>
      <c r="H49" s="132"/>
      <c r="I49" s="133"/>
    </row>
    <row r="50" spans="1:9" ht="32.25" x14ac:dyDescent="0.25">
      <c r="A50" s="5" t="s">
        <v>115</v>
      </c>
      <c r="B50" s="68"/>
      <c r="C50" s="37"/>
      <c r="D50" s="30">
        <v>0</v>
      </c>
      <c r="E50" s="116">
        <f>D50</f>
        <v>0</v>
      </c>
      <c r="F50" s="39" t="s">
        <v>5</v>
      </c>
      <c r="G50" s="69">
        <f>IF(B50&gt;0,MAX((B50*0.8)/125,4),0)</f>
        <v>0</v>
      </c>
      <c r="H50" s="41" t="s">
        <v>129</v>
      </c>
      <c r="I50" s="61">
        <f>IF(D50&gt;0,2,0)</f>
        <v>0</v>
      </c>
    </row>
    <row r="51" spans="1:9" ht="15" customHeight="1" x14ac:dyDescent="0.25">
      <c r="A51" s="131" t="s">
        <v>87</v>
      </c>
      <c r="B51" s="132"/>
      <c r="C51" s="132"/>
      <c r="D51" s="132"/>
      <c r="E51" s="132"/>
      <c r="F51" s="132"/>
      <c r="G51" s="132"/>
      <c r="H51" s="132"/>
      <c r="I51" s="133"/>
    </row>
    <row r="52" spans="1:9" ht="28.5" customHeight="1" x14ac:dyDescent="0.25">
      <c r="A52" s="27" t="s">
        <v>31</v>
      </c>
      <c r="B52" s="68"/>
      <c r="C52" s="29"/>
      <c r="D52" s="30">
        <v>0</v>
      </c>
      <c r="E52" s="116">
        <f>D52</f>
        <v>0</v>
      </c>
      <c r="F52" s="31"/>
      <c r="G52" s="32"/>
      <c r="H52" s="33"/>
      <c r="I52" s="34"/>
    </row>
    <row r="53" spans="1:9" ht="33" customHeight="1" x14ac:dyDescent="0.25">
      <c r="A53" s="35" t="s">
        <v>32</v>
      </c>
      <c r="B53" s="36"/>
      <c r="C53" s="37" t="s">
        <v>7</v>
      </c>
      <c r="D53" s="38" t="s">
        <v>114</v>
      </c>
      <c r="E53" s="122">
        <f>(B53*0.8)/80</f>
        <v>0</v>
      </c>
      <c r="F53" s="39" t="s">
        <v>80</v>
      </c>
      <c r="G53" s="40">
        <f>IF(B53&gt;0,6,0)</f>
        <v>0</v>
      </c>
      <c r="H53" s="41" t="s">
        <v>132</v>
      </c>
      <c r="I53" s="42">
        <f>IF(B53&gt;0,MAX((B53*0.8)/250,1),0)</f>
        <v>0</v>
      </c>
    </row>
    <row r="54" spans="1:9" ht="17.25" customHeight="1" x14ac:dyDescent="0.25">
      <c r="A54" s="138" t="s">
        <v>15</v>
      </c>
      <c r="B54" s="36"/>
      <c r="C54" s="70" t="s">
        <v>7</v>
      </c>
      <c r="D54" s="138" t="s">
        <v>33</v>
      </c>
      <c r="E54" s="134">
        <f>B55</f>
        <v>0</v>
      </c>
      <c r="F54" s="142" t="s">
        <v>4</v>
      </c>
      <c r="G54" s="136">
        <f>IF(B54&gt;0,MAX((B54*0.8)/500,2),0)</f>
        <v>0</v>
      </c>
      <c r="H54" s="136" t="s">
        <v>4</v>
      </c>
      <c r="I54" s="146">
        <f>IF(B54&gt;0,MAX((B54*0.8)/500,2),0)</f>
        <v>0</v>
      </c>
    </row>
    <row r="55" spans="1:9" x14ac:dyDescent="0.25">
      <c r="A55" s="139"/>
      <c r="B55" s="71"/>
      <c r="C55" s="5" t="s">
        <v>6</v>
      </c>
      <c r="D55" s="139"/>
      <c r="E55" s="135"/>
      <c r="F55" s="145"/>
      <c r="G55" s="137"/>
      <c r="H55" s="140"/>
      <c r="I55" s="141"/>
    </row>
    <row r="56" spans="1:9" ht="14.25" customHeight="1" x14ac:dyDescent="0.25">
      <c r="A56" s="131" t="s">
        <v>88</v>
      </c>
      <c r="B56" s="132"/>
      <c r="C56" s="132"/>
      <c r="D56" s="132"/>
      <c r="E56" s="132"/>
      <c r="F56" s="132"/>
      <c r="G56" s="132"/>
      <c r="H56" s="132"/>
      <c r="I56" s="133"/>
    </row>
    <row r="57" spans="1:9" ht="27.75" customHeight="1" x14ac:dyDescent="0.25">
      <c r="A57" s="63" t="s">
        <v>34</v>
      </c>
      <c r="B57" s="72"/>
      <c r="C57" s="5" t="s">
        <v>60</v>
      </c>
      <c r="D57" s="65" t="s">
        <v>116</v>
      </c>
      <c r="E57" s="115">
        <f>B57*0.25</f>
        <v>0</v>
      </c>
      <c r="F57" s="52" t="s">
        <v>80</v>
      </c>
      <c r="G57" s="57">
        <f>IF(B57&gt;0,6,0)</f>
        <v>0</v>
      </c>
      <c r="H57" s="56" t="s">
        <v>80</v>
      </c>
      <c r="I57" s="66">
        <f>IF(B57&gt;0,6,0)</f>
        <v>0</v>
      </c>
    </row>
    <row r="58" spans="1:9" ht="15" customHeight="1" x14ac:dyDescent="0.25">
      <c r="A58" s="131" t="s">
        <v>89</v>
      </c>
      <c r="B58" s="132"/>
      <c r="C58" s="132"/>
      <c r="D58" s="132"/>
      <c r="E58" s="132"/>
      <c r="F58" s="132"/>
      <c r="G58" s="132"/>
      <c r="H58" s="132"/>
      <c r="I58" s="133"/>
    </row>
    <row r="59" spans="1:9" ht="21.75" customHeight="1" x14ac:dyDescent="0.25">
      <c r="A59" s="139" t="s">
        <v>81</v>
      </c>
      <c r="B59" s="68"/>
      <c r="C59" s="29" t="s">
        <v>59</v>
      </c>
      <c r="D59" s="139" t="s">
        <v>68</v>
      </c>
      <c r="E59" s="135">
        <f>MAX(B59/10,(B60*0.8)/10)</f>
        <v>0</v>
      </c>
      <c r="F59" s="142" t="s">
        <v>127</v>
      </c>
      <c r="G59" s="136">
        <f>IF(B60&gt;0,MAX((B60*0.8)/125,6),0)</f>
        <v>0</v>
      </c>
      <c r="H59" s="140" t="s">
        <v>134</v>
      </c>
      <c r="I59" s="141">
        <f>IF(B60&gt;0,MAX((B60*0.8)/250,1),0)</f>
        <v>0</v>
      </c>
    </row>
    <row r="60" spans="1:9" ht="24.75" customHeight="1" x14ac:dyDescent="0.25">
      <c r="A60" s="139"/>
      <c r="B60" s="67"/>
      <c r="C60" s="50" t="s">
        <v>7</v>
      </c>
      <c r="D60" s="139"/>
      <c r="E60" s="135"/>
      <c r="F60" s="145"/>
      <c r="G60" s="137"/>
      <c r="H60" s="140"/>
      <c r="I60" s="141"/>
    </row>
    <row r="61" spans="1:9" ht="15" customHeight="1" x14ac:dyDescent="0.25">
      <c r="A61" s="131" t="s">
        <v>90</v>
      </c>
      <c r="B61" s="132"/>
      <c r="C61" s="132"/>
      <c r="D61" s="132"/>
      <c r="E61" s="132"/>
      <c r="F61" s="132"/>
      <c r="G61" s="132"/>
      <c r="H61" s="132"/>
      <c r="I61" s="133"/>
    </row>
    <row r="62" spans="1:9" ht="30" customHeight="1" x14ac:dyDescent="0.25">
      <c r="A62" s="27" t="s">
        <v>35</v>
      </c>
      <c r="B62" s="68"/>
      <c r="C62" s="29" t="s">
        <v>7</v>
      </c>
      <c r="D62" s="30" t="s">
        <v>67</v>
      </c>
      <c r="E62" s="116">
        <f>(B62*0.8)/90</f>
        <v>0</v>
      </c>
      <c r="F62" s="31">
        <v>0</v>
      </c>
      <c r="G62" s="32">
        <v>0</v>
      </c>
      <c r="H62" s="41" t="s">
        <v>133</v>
      </c>
      <c r="I62" s="42">
        <f>IF(B62&gt;0,MAX((B62*0.8)/125,1),0)</f>
        <v>0</v>
      </c>
    </row>
    <row r="63" spans="1:9" x14ac:dyDescent="0.25">
      <c r="A63" s="43" t="s">
        <v>36</v>
      </c>
      <c r="B63" s="36"/>
      <c r="C63" s="37" t="s">
        <v>61</v>
      </c>
      <c r="D63" s="43" t="s">
        <v>37</v>
      </c>
      <c r="E63" s="44">
        <f>B63/2</f>
        <v>0</v>
      </c>
      <c r="F63" s="46" t="s">
        <v>80</v>
      </c>
      <c r="G63" s="44">
        <f>IF(B63&gt;0,6,0)</f>
        <v>0</v>
      </c>
      <c r="H63" s="47">
        <v>0</v>
      </c>
      <c r="I63" s="45">
        <v>0</v>
      </c>
    </row>
    <row r="64" spans="1:9" x14ac:dyDescent="0.25">
      <c r="A64" s="35" t="s">
        <v>38</v>
      </c>
      <c r="B64" s="36"/>
      <c r="C64" s="37"/>
      <c r="D64" s="38">
        <v>1</v>
      </c>
      <c r="E64" s="122">
        <f>IF(B64&gt;0,1,0)</f>
        <v>0</v>
      </c>
      <c r="F64" s="39">
        <v>0</v>
      </c>
      <c r="G64" s="40">
        <v>0</v>
      </c>
      <c r="H64" s="41">
        <v>0</v>
      </c>
      <c r="I64" s="42">
        <v>0</v>
      </c>
    </row>
    <row r="65" spans="1:9" x14ac:dyDescent="0.25">
      <c r="A65" s="35" t="s">
        <v>39</v>
      </c>
      <c r="B65" s="36"/>
      <c r="C65" s="37" t="s">
        <v>62</v>
      </c>
      <c r="D65" s="38" t="s">
        <v>40</v>
      </c>
      <c r="E65" s="122">
        <f>B65</f>
        <v>0</v>
      </c>
      <c r="F65" s="39">
        <v>0</v>
      </c>
      <c r="G65" s="40">
        <v>0</v>
      </c>
      <c r="H65" s="41">
        <v>0</v>
      </c>
      <c r="I65" s="42">
        <v>0</v>
      </c>
    </row>
    <row r="66" spans="1:9" ht="32.25" x14ac:dyDescent="0.25">
      <c r="A66" s="35" t="s">
        <v>41</v>
      </c>
      <c r="B66" s="36"/>
      <c r="C66" s="37" t="s">
        <v>7</v>
      </c>
      <c r="D66" s="38" t="s">
        <v>117</v>
      </c>
      <c r="E66" s="122">
        <f>(B66*0.8)/80</f>
        <v>0</v>
      </c>
      <c r="F66" s="39" t="s">
        <v>5</v>
      </c>
      <c r="G66" s="40">
        <f>IF(B66&gt;0,MAX((B66*0.8)/125,4),0)</f>
        <v>0</v>
      </c>
      <c r="H66" s="41" t="s">
        <v>130</v>
      </c>
      <c r="I66" s="42">
        <f>IF(B66&gt;0,MAX((B66*0.8)/80,2),0)</f>
        <v>0</v>
      </c>
    </row>
    <row r="67" spans="1:9" ht="21.75" customHeight="1" x14ac:dyDescent="0.25">
      <c r="A67" s="43" t="s">
        <v>82</v>
      </c>
      <c r="B67" s="36"/>
      <c r="C67" s="50"/>
      <c r="D67" s="43">
        <v>0</v>
      </c>
      <c r="E67" s="44">
        <f>D67</f>
        <v>0</v>
      </c>
      <c r="F67" s="46" t="s">
        <v>127</v>
      </c>
      <c r="G67" s="47">
        <f>IF(B67&gt;0,MAX((B67*0.8)/125,6),0)</f>
        <v>0</v>
      </c>
      <c r="H67" s="47" t="s">
        <v>132</v>
      </c>
      <c r="I67" s="45">
        <f>IF(B67&gt;0,MAX((B67*0.8)/250,1),0)</f>
        <v>0</v>
      </c>
    </row>
    <row r="68" spans="1:9" ht="15" customHeight="1" x14ac:dyDescent="0.25">
      <c r="A68" s="131" t="s">
        <v>91</v>
      </c>
      <c r="B68" s="132"/>
      <c r="C68" s="132"/>
      <c r="D68" s="132"/>
      <c r="E68" s="132"/>
      <c r="F68" s="132"/>
      <c r="G68" s="132"/>
      <c r="H68" s="132"/>
      <c r="I68" s="133"/>
    </row>
    <row r="69" spans="1:9" ht="32.25" x14ac:dyDescent="0.25">
      <c r="A69" s="63" t="s">
        <v>42</v>
      </c>
      <c r="B69" s="72"/>
      <c r="C69" s="5" t="s">
        <v>7</v>
      </c>
      <c r="D69" s="65" t="s">
        <v>117</v>
      </c>
      <c r="E69" s="115">
        <f>(B69*0.8)/80</f>
        <v>0</v>
      </c>
      <c r="F69" s="39" t="s">
        <v>5</v>
      </c>
      <c r="G69" s="40">
        <f>IF(B69&gt;0,MAX((B69*0.8)/125,4),0)</f>
        <v>0</v>
      </c>
      <c r="H69" s="41" t="s">
        <v>130</v>
      </c>
      <c r="I69" s="42">
        <f>IF(B69&gt;0,MAX((B69*0.8)/80,2),0)</f>
        <v>0</v>
      </c>
    </row>
    <row r="70" spans="1:9" ht="15" customHeight="1" x14ac:dyDescent="0.25">
      <c r="A70" s="131" t="s">
        <v>92</v>
      </c>
      <c r="B70" s="132"/>
      <c r="C70" s="132"/>
      <c r="D70" s="132"/>
      <c r="E70" s="132"/>
      <c r="F70" s="132"/>
      <c r="G70" s="132"/>
      <c r="H70" s="132"/>
      <c r="I70" s="133"/>
    </row>
    <row r="71" spans="1:9" x14ac:dyDescent="0.25">
      <c r="A71" s="27" t="s">
        <v>105</v>
      </c>
      <c r="B71" s="68"/>
      <c r="C71" s="29"/>
      <c r="D71" s="30">
        <v>0</v>
      </c>
      <c r="E71" s="116">
        <f>D71</f>
        <v>0</v>
      </c>
      <c r="F71" s="52" t="s">
        <v>80</v>
      </c>
      <c r="G71" s="32">
        <f>IF(B71&gt;0,6,0)</f>
        <v>0</v>
      </c>
      <c r="H71" s="33"/>
      <c r="I71" s="34"/>
    </row>
    <row r="72" spans="1:9" ht="32.25" x14ac:dyDescent="0.25">
      <c r="A72" s="35" t="s">
        <v>43</v>
      </c>
      <c r="B72" s="36"/>
      <c r="C72" s="37" t="s">
        <v>7</v>
      </c>
      <c r="D72" s="38" t="s">
        <v>117</v>
      </c>
      <c r="E72" s="122">
        <f>(B72*0.8)/80</f>
        <v>0</v>
      </c>
      <c r="F72" s="39" t="s">
        <v>5</v>
      </c>
      <c r="G72" s="40">
        <f>IF(B72&gt;0,MAX((B72*0.8)/125,4),0)</f>
        <v>0</v>
      </c>
      <c r="H72" s="41" t="s">
        <v>130</v>
      </c>
      <c r="I72" s="42">
        <f>IF(B72&gt;0,MAX((B72*0.8)/80,2),0)</f>
        <v>0</v>
      </c>
    </row>
    <row r="73" spans="1:9" x14ac:dyDescent="0.25">
      <c r="A73" s="53" t="s">
        <v>118</v>
      </c>
      <c r="B73" s="36"/>
      <c r="C73" s="37"/>
      <c r="D73" s="62">
        <v>0</v>
      </c>
      <c r="E73" s="122">
        <f>D73</f>
        <v>0</v>
      </c>
      <c r="F73" s="46"/>
      <c r="G73" s="54"/>
      <c r="H73" s="47"/>
      <c r="I73" s="55"/>
    </row>
    <row r="74" spans="1:9" ht="23.25" customHeight="1" x14ac:dyDescent="0.25">
      <c r="A74" s="138" t="s">
        <v>44</v>
      </c>
      <c r="B74" s="36"/>
      <c r="C74" s="37" t="s">
        <v>59</v>
      </c>
      <c r="D74" s="138">
        <v>0</v>
      </c>
      <c r="E74" s="134">
        <f>D74</f>
        <v>0</v>
      </c>
      <c r="F74" s="142" t="s">
        <v>5</v>
      </c>
      <c r="G74" s="136">
        <f>IF(B75&gt;0,MAX((B75*0.8)/125,4),0)</f>
        <v>0</v>
      </c>
      <c r="H74" s="136" t="s">
        <v>3</v>
      </c>
      <c r="I74" s="146">
        <f>IF(B75&gt;0,MAX((B75*0.8)/125,2),0)</f>
        <v>0</v>
      </c>
    </row>
    <row r="75" spans="1:9" ht="21" customHeight="1" x14ac:dyDescent="0.25">
      <c r="A75" s="144"/>
      <c r="B75" s="36"/>
      <c r="C75" s="50" t="s">
        <v>7</v>
      </c>
      <c r="D75" s="144"/>
      <c r="E75" s="154"/>
      <c r="F75" s="145"/>
      <c r="G75" s="137"/>
      <c r="H75" s="137"/>
      <c r="I75" s="147"/>
    </row>
    <row r="76" spans="1:9" ht="15" customHeight="1" x14ac:dyDescent="0.25">
      <c r="A76" s="131" t="s">
        <v>93</v>
      </c>
      <c r="B76" s="132"/>
      <c r="C76" s="132"/>
      <c r="D76" s="132"/>
      <c r="E76" s="132"/>
      <c r="F76" s="132"/>
      <c r="G76" s="132"/>
      <c r="H76" s="132"/>
      <c r="I76" s="133"/>
    </row>
    <row r="77" spans="1:9" ht="48.75" customHeight="1" x14ac:dyDescent="0.25">
      <c r="A77" s="48" t="s">
        <v>148</v>
      </c>
      <c r="B77" s="68"/>
      <c r="C77" s="37" t="s">
        <v>7</v>
      </c>
      <c r="D77" s="48" t="s">
        <v>119</v>
      </c>
      <c r="E77" s="51">
        <f>(B77*0.8)/80</f>
        <v>0</v>
      </c>
      <c r="F77" s="46" t="s">
        <v>127</v>
      </c>
      <c r="G77" s="47">
        <f>IF(B77&gt;0,MAX((B77*0.8)/125,6),0)</f>
        <v>0</v>
      </c>
      <c r="H77" s="56" t="s">
        <v>138</v>
      </c>
      <c r="I77" s="51">
        <f>IF(B77&gt;0,MAX((B77*0.8)/250,1),0)</f>
        <v>0</v>
      </c>
    </row>
    <row r="78" spans="1:9" ht="17.25" x14ac:dyDescent="0.25">
      <c r="A78" s="35" t="s">
        <v>45</v>
      </c>
      <c r="B78" s="36"/>
      <c r="C78" s="37" t="s">
        <v>7</v>
      </c>
      <c r="D78" s="38" t="s">
        <v>71</v>
      </c>
      <c r="E78" s="122">
        <f>(B78*0.8)/90</f>
        <v>0</v>
      </c>
      <c r="F78" s="39">
        <v>0</v>
      </c>
      <c r="G78" s="40">
        <v>0</v>
      </c>
      <c r="H78" s="41"/>
      <c r="I78" s="42"/>
    </row>
    <row r="79" spans="1:9" ht="32.25" x14ac:dyDescent="0.25">
      <c r="A79" s="35" t="s">
        <v>46</v>
      </c>
      <c r="B79" s="36"/>
      <c r="C79" s="37" t="s">
        <v>7</v>
      </c>
      <c r="D79" s="38" t="s">
        <v>69</v>
      </c>
      <c r="E79" s="122">
        <f>(B79*0.8)/90</f>
        <v>0</v>
      </c>
      <c r="F79" s="39">
        <v>0</v>
      </c>
      <c r="G79" s="40">
        <v>0</v>
      </c>
      <c r="H79" s="41" t="s">
        <v>133</v>
      </c>
      <c r="I79" s="42">
        <f>IF(B79&gt;0,MAX((B79*0.8)/125,1),0)</f>
        <v>0</v>
      </c>
    </row>
    <row r="80" spans="1:9" ht="32.25" x14ac:dyDescent="0.25">
      <c r="A80" s="35" t="s">
        <v>120</v>
      </c>
      <c r="B80" s="36"/>
      <c r="C80" s="37" t="s">
        <v>7</v>
      </c>
      <c r="D80" s="38">
        <v>0</v>
      </c>
      <c r="E80" s="122">
        <f>D80</f>
        <v>0</v>
      </c>
      <c r="F80" s="39" t="s">
        <v>5</v>
      </c>
      <c r="G80" s="40">
        <f>IF(B80&gt;0,MAX((B80*0.8)/125,4),0)</f>
        <v>0</v>
      </c>
      <c r="H80" s="41" t="s">
        <v>3</v>
      </c>
      <c r="I80" s="42">
        <f>IF(B80&gt;0,MAX((B80*0.8)/125,2),0)</f>
        <v>0</v>
      </c>
    </row>
    <row r="81" spans="1:9" ht="60" x14ac:dyDescent="0.25">
      <c r="A81" s="35" t="s">
        <v>123</v>
      </c>
      <c r="B81" s="36"/>
      <c r="C81" s="37" t="s">
        <v>7</v>
      </c>
      <c r="D81" s="62" t="s">
        <v>112</v>
      </c>
      <c r="E81" s="122">
        <f>IF(B81&lt;=500,((B81*0.8)/80),(5+((B81-500)*0.8)/20))</f>
        <v>0</v>
      </c>
      <c r="F81" s="39" t="s">
        <v>5</v>
      </c>
      <c r="G81" s="40">
        <f>IF(B81&gt;0,MAX((B81*0.8)/125,4),0)</f>
        <v>0</v>
      </c>
      <c r="H81" s="41" t="s">
        <v>3</v>
      </c>
      <c r="I81" s="42">
        <f>IF(B81&gt;0,MAX((B81*0.8)/125,2),0)</f>
        <v>0</v>
      </c>
    </row>
    <row r="82" spans="1:9" ht="15.75" x14ac:dyDescent="0.25">
      <c r="A82" s="131" t="s">
        <v>94</v>
      </c>
      <c r="B82" s="132"/>
      <c r="C82" s="132"/>
      <c r="D82" s="132"/>
      <c r="E82" s="132"/>
      <c r="F82" s="132"/>
      <c r="G82" s="132"/>
      <c r="H82" s="132"/>
      <c r="I82" s="133"/>
    </row>
    <row r="83" spans="1:9" ht="42" customHeight="1" x14ac:dyDescent="0.25">
      <c r="A83" s="139" t="s">
        <v>47</v>
      </c>
      <c r="B83" s="68"/>
      <c r="C83" s="29" t="s">
        <v>63</v>
      </c>
      <c r="D83" s="139" t="s">
        <v>121</v>
      </c>
      <c r="E83" s="135">
        <f>IF(B84&lt;=500,((B84*0.8)/80),(5+((B84-500)*0.8)/20))</f>
        <v>0</v>
      </c>
      <c r="F83" s="177" t="s">
        <v>137</v>
      </c>
      <c r="G83" s="135">
        <f>IF(B84&gt;500,(B83*4),(IF(B84&gt;0,MAX((B84*0.8)/125,4),0)))</f>
        <v>0</v>
      </c>
      <c r="H83" s="140" t="s">
        <v>128</v>
      </c>
      <c r="I83" s="141">
        <f>B83*0.5</f>
        <v>0</v>
      </c>
    </row>
    <row r="84" spans="1:9" ht="37.5" customHeight="1" x14ac:dyDescent="0.25">
      <c r="A84" s="144"/>
      <c r="B84" s="36"/>
      <c r="C84" s="37" t="s">
        <v>7</v>
      </c>
      <c r="D84" s="144"/>
      <c r="E84" s="154"/>
      <c r="F84" s="178"/>
      <c r="G84" s="154"/>
      <c r="H84" s="137"/>
      <c r="I84" s="147"/>
    </row>
    <row r="85" spans="1:9" ht="15" customHeight="1" x14ac:dyDescent="0.25">
      <c r="A85" s="43" t="s">
        <v>49</v>
      </c>
      <c r="B85" s="36"/>
      <c r="C85" s="37" t="s">
        <v>63</v>
      </c>
      <c r="D85" s="43" t="s">
        <v>50</v>
      </c>
      <c r="E85" s="44">
        <f>B85</f>
        <v>0</v>
      </c>
      <c r="F85" s="46"/>
      <c r="G85" s="44"/>
      <c r="H85" s="47"/>
      <c r="I85" s="45"/>
    </row>
    <row r="86" spans="1:9" ht="14.25" customHeight="1" x14ac:dyDescent="0.25">
      <c r="A86" s="43" t="s">
        <v>51</v>
      </c>
      <c r="B86" s="36"/>
      <c r="C86" s="37" t="s">
        <v>63</v>
      </c>
      <c r="D86" s="43" t="s">
        <v>48</v>
      </c>
      <c r="E86" s="44">
        <f>B86*4</f>
        <v>0</v>
      </c>
      <c r="F86" s="46"/>
      <c r="G86" s="44"/>
      <c r="H86" s="47"/>
      <c r="I86" s="45"/>
    </row>
    <row r="87" spans="1:9" ht="15.75" x14ac:dyDescent="0.25">
      <c r="A87" s="131" t="s">
        <v>95</v>
      </c>
      <c r="B87" s="132"/>
      <c r="C87" s="132"/>
      <c r="D87" s="132"/>
      <c r="E87" s="132"/>
      <c r="F87" s="132"/>
      <c r="G87" s="132"/>
      <c r="H87" s="132"/>
      <c r="I87" s="133"/>
    </row>
    <row r="88" spans="1:9" ht="30" x14ac:dyDescent="0.25">
      <c r="A88" s="53" t="s">
        <v>52</v>
      </c>
      <c r="B88" s="67"/>
      <c r="C88" s="50"/>
      <c r="D88" s="62">
        <v>1</v>
      </c>
      <c r="E88" s="44">
        <f>B88</f>
        <v>0</v>
      </c>
      <c r="F88" s="46">
        <v>0</v>
      </c>
      <c r="G88" s="54">
        <v>0</v>
      </c>
      <c r="H88" s="47"/>
      <c r="I88" s="55"/>
    </row>
    <row r="89" spans="1:9" ht="15.75" x14ac:dyDescent="0.25">
      <c r="A89" s="131" t="s">
        <v>96</v>
      </c>
      <c r="B89" s="132"/>
      <c r="C89" s="132"/>
      <c r="D89" s="132"/>
      <c r="E89" s="132"/>
      <c r="F89" s="132"/>
      <c r="G89" s="132"/>
      <c r="H89" s="132"/>
      <c r="I89" s="133"/>
    </row>
    <row r="90" spans="1:9" ht="30" x14ac:dyDescent="0.25">
      <c r="A90" s="35" t="s">
        <v>53</v>
      </c>
      <c r="B90" s="36"/>
      <c r="C90" s="37" t="s">
        <v>7</v>
      </c>
      <c r="D90" s="38" t="s">
        <v>117</v>
      </c>
      <c r="E90" s="122">
        <f>(B90*0.8)/80</f>
        <v>0</v>
      </c>
      <c r="F90" s="39" t="s">
        <v>131</v>
      </c>
      <c r="G90" s="40">
        <f>IF(B90&gt;0,MAX((B90*0.8)/125,2),0)</f>
        <v>0</v>
      </c>
      <c r="H90" s="41" t="s">
        <v>130</v>
      </c>
      <c r="I90" s="42">
        <f>IF(B90&gt;0,MAX((B90*0.8)/80,2),0)</f>
        <v>0</v>
      </c>
    </row>
    <row r="91" spans="1:9" ht="32.25" x14ac:dyDescent="0.25">
      <c r="A91" s="53" t="s">
        <v>54</v>
      </c>
      <c r="B91" s="67"/>
      <c r="C91" s="50" t="s">
        <v>7</v>
      </c>
      <c r="D91" s="62" t="s">
        <v>117</v>
      </c>
      <c r="E91" s="44">
        <f>(B91*0.8)/80</f>
        <v>0</v>
      </c>
      <c r="F91" s="39" t="s">
        <v>5</v>
      </c>
      <c r="G91" s="40">
        <f>IF(B91&gt;0,MAX((B91*0.8)/125,4),0)</f>
        <v>0</v>
      </c>
      <c r="H91" s="41" t="s">
        <v>3</v>
      </c>
      <c r="I91" s="42">
        <f>IF(B91&gt;0,MAX((B91*0.8)/125,2),0)</f>
        <v>0</v>
      </c>
    </row>
    <row r="92" spans="1:9" ht="15.75" x14ac:dyDescent="0.25">
      <c r="A92" s="131" t="s">
        <v>97</v>
      </c>
      <c r="B92" s="132"/>
      <c r="C92" s="132"/>
      <c r="D92" s="132"/>
      <c r="E92" s="132"/>
      <c r="F92" s="132"/>
      <c r="G92" s="132"/>
      <c r="H92" s="132"/>
      <c r="I92" s="133"/>
    </row>
    <row r="93" spans="1:9" ht="9.6" customHeight="1" x14ac:dyDescent="0.25">
      <c r="B93" s="73"/>
      <c r="F93" s="74"/>
    </row>
    <row r="94" spans="1:9" s="80" customFormat="1" ht="21.6" customHeight="1" thickBot="1" x14ac:dyDescent="0.3">
      <c r="A94" s="75"/>
      <c r="B94" s="75"/>
      <c r="C94" s="75"/>
      <c r="D94" s="76" t="s">
        <v>64</v>
      </c>
      <c r="E94" s="77">
        <f>ROUND(SUM(E17:E92),0)</f>
        <v>0</v>
      </c>
      <c r="F94" s="78"/>
      <c r="G94" s="77">
        <f>ROUNDUP(SUM(G17:G92),0)</f>
        <v>0</v>
      </c>
      <c r="H94" s="79"/>
      <c r="I94" s="77">
        <f>ROUNDUP(SUM(I17:I92),0)</f>
        <v>0</v>
      </c>
    </row>
    <row r="95" spans="1:9" ht="30" x14ac:dyDescent="0.25">
      <c r="D95" s="5"/>
      <c r="E95" s="123" t="s">
        <v>99</v>
      </c>
      <c r="G95" s="7" t="s">
        <v>78</v>
      </c>
      <c r="I95" s="8" t="s">
        <v>79</v>
      </c>
    </row>
    <row r="96" spans="1:9" s="80" customFormat="1" ht="18.75" customHeight="1" x14ac:dyDescent="0.25">
      <c r="A96" s="185" t="s">
        <v>122</v>
      </c>
      <c r="B96" s="185"/>
      <c r="C96" s="185"/>
      <c r="D96" s="185"/>
      <c r="E96" s="185"/>
      <c r="F96" s="185"/>
      <c r="G96" s="81"/>
      <c r="H96" s="82"/>
      <c r="I96" s="83"/>
    </row>
    <row r="97" spans="1:9" ht="15" customHeight="1" x14ac:dyDescent="0.25">
      <c r="A97" s="1"/>
      <c r="B97" s="1"/>
      <c r="C97" s="1"/>
      <c r="E97" s="119"/>
      <c r="F97" s="1"/>
      <c r="G97" s="84"/>
      <c r="H97" s="85"/>
      <c r="I97" s="86"/>
    </row>
    <row r="98" spans="1:9" s="80" customFormat="1" ht="18.75" x14ac:dyDescent="0.25">
      <c r="A98" s="111" t="s">
        <v>124</v>
      </c>
      <c r="E98" s="124"/>
    </row>
    <row r="99" spans="1:9" ht="14.45" customHeight="1" x14ac:dyDescent="0.25">
      <c r="A99" s="182" t="s">
        <v>158</v>
      </c>
      <c r="B99" s="182"/>
      <c r="C99" s="182"/>
      <c r="D99" s="182"/>
      <c r="E99" s="182"/>
      <c r="F99" s="182"/>
      <c r="G99" s="182"/>
      <c r="H99" s="182"/>
      <c r="I99" s="182"/>
    </row>
    <row r="100" spans="1:9" ht="39" customHeight="1" x14ac:dyDescent="0.25">
      <c r="A100" s="182"/>
      <c r="B100" s="182"/>
      <c r="C100" s="182"/>
      <c r="D100" s="182"/>
      <c r="E100" s="182"/>
      <c r="F100" s="182"/>
      <c r="G100" s="182"/>
      <c r="H100" s="182"/>
      <c r="I100" s="182"/>
    </row>
    <row r="101" spans="1:9" x14ac:dyDescent="0.25">
      <c r="A101" s="128" t="s">
        <v>159</v>
      </c>
      <c r="B101" s="129"/>
      <c r="I101" s="9"/>
    </row>
    <row r="102" spans="1:9" x14ac:dyDescent="0.25">
      <c r="A102" s="128"/>
      <c r="B102" s="26"/>
      <c r="I102" s="9"/>
    </row>
    <row r="103" spans="1:9" x14ac:dyDescent="0.25">
      <c r="A103" s="88" t="s">
        <v>160</v>
      </c>
      <c r="B103" s="130">
        <f>ROUND(IF(B101&lt;=4,B101,(4+(B101-4)*0.25)),0)</f>
        <v>0</v>
      </c>
      <c r="I103" s="9"/>
    </row>
    <row r="104" spans="1:9" x14ac:dyDescent="0.25">
      <c r="A104" s="10"/>
      <c r="B104" s="9"/>
      <c r="C104" s="9"/>
      <c r="E104" s="119"/>
      <c r="F104" s="1"/>
      <c r="G104" s="1"/>
      <c r="H104" s="1"/>
      <c r="I104" s="9"/>
    </row>
    <row r="105" spans="1:9" s="80" customFormat="1" ht="18.75" x14ac:dyDescent="0.25">
      <c r="A105" s="111" t="s">
        <v>125</v>
      </c>
      <c r="B105" s="11"/>
      <c r="C105" s="11"/>
      <c r="D105" s="11"/>
      <c r="E105" s="4"/>
      <c r="F105" s="11"/>
      <c r="G105" s="11"/>
      <c r="H105" s="11"/>
    </row>
    <row r="106" spans="1:9" ht="18.75" x14ac:dyDescent="0.25">
      <c r="A106" s="106" t="s">
        <v>155</v>
      </c>
      <c r="B106" s="1"/>
      <c r="C106" s="1"/>
      <c r="D106" s="11"/>
      <c r="E106" s="4"/>
      <c r="F106" s="1"/>
      <c r="G106" s="1"/>
      <c r="H106" s="1"/>
      <c r="I106" s="9"/>
    </row>
    <row r="107" spans="1:9" ht="17.25" x14ac:dyDescent="0.25">
      <c r="A107" s="1" t="s">
        <v>149</v>
      </c>
      <c r="B107" s="87"/>
      <c r="C107" s="1" t="s">
        <v>7</v>
      </c>
      <c r="E107" s="119"/>
      <c r="F107" s="1"/>
      <c r="G107" s="1"/>
      <c r="H107" s="1"/>
      <c r="I107" s="9"/>
    </row>
    <row r="108" spans="1:9" x14ac:dyDescent="0.25">
      <c r="A108" s="1"/>
      <c r="B108" s="1"/>
      <c r="C108" s="1"/>
      <c r="E108" s="119"/>
      <c r="F108" s="1"/>
      <c r="G108" s="1"/>
      <c r="H108" s="1"/>
      <c r="I108" s="9"/>
    </row>
    <row r="109" spans="1:9" x14ac:dyDescent="0.25">
      <c r="A109" s="88" t="s">
        <v>107</v>
      </c>
      <c r="B109" s="108">
        <f>IF(B107&gt;474,1,0)</f>
        <v>0</v>
      </c>
      <c r="C109" s="10" t="s">
        <v>108</v>
      </c>
      <c r="E109" s="119"/>
      <c r="F109" s="1"/>
      <c r="G109" s="1"/>
      <c r="H109" s="1"/>
      <c r="I109" s="9"/>
    </row>
    <row r="110" spans="1:9" x14ac:dyDescent="0.25">
      <c r="A110" s="88"/>
      <c r="B110" s="89"/>
      <c r="C110" s="10"/>
      <c r="E110" s="119"/>
      <c r="F110" s="1"/>
      <c r="G110" s="1"/>
      <c r="H110" s="1"/>
      <c r="I110" s="9"/>
    </row>
    <row r="111" spans="1:9" x14ac:dyDescent="0.25">
      <c r="A111" s="88"/>
      <c r="B111" s="89"/>
      <c r="C111" s="10"/>
      <c r="E111" s="119"/>
      <c r="F111" s="1"/>
      <c r="G111" s="1"/>
      <c r="H111" s="1"/>
      <c r="I111" s="9"/>
    </row>
    <row r="112" spans="1:9" x14ac:dyDescent="0.25">
      <c r="B112" s="9"/>
      <c r="C112" s="9"/>
      <c r="D112" s="9"/>
      <c r="E112" s="117"/>
      <c r="F112" s="9"/>
      <c r="G112" s="9"/>
      <c r="H112" s="9"/>
      <c r="I112" s="9"/>
    </row>
    <row r="113" spans="1:9" s="80" customFormat="1" ht="24" customHeight="1" x14ac:dyDescent="0.25">
      <c r="A113" s="107" t="s">
        <v>77</v>
      </c>
      <c r="B113" s="186"/>
      <c r="C113" s="186"/>
      <c r="D113" s="186"/>
      <c r="E113" s="186"/>
      <c r="F113" s="90"/>
      <c r="G113" s="91"/>
      <c r="H113" s="90"/>
      <c r="I113" s="91"/>
    </row>
    <row r="114" spans="1:9" s="80" customFormat="1" ht="18.75" x14ac:dyDescent="0.25">
      <c r="A114" s="92"/>
      <c r="B114" s="93"/>
      <c r="C114" s="93"/>
      <c r="D114" s="94"/>
      <c r="E114" s="125"/>
      <c r="F114" s="90"/>
      <c r="G114" s="91"/>
      <c r="H114" s="90"/>
      <c r="I114" s="91"/>
    </row>
    <row r="115" spans="1:9" s="80" customFormat="1" ht="18.75" x14ac:dyDescent="0.25">
      <c r="A115" s="3" t="s">
        <v>101</v>
      </c>
      <c r="B115" s="183"/>
      <c r="C115" s="184"/>
      <c r="D115" s="184"/>
      <c r="E115" s="184"/>
      <c r="F115" s="10"/>
      <c r="G115" s="91"/>
      <c r="H115" s="90"/>
      <c r="I115" s="91"/>
    </row>
    <row r="116" spans="1:9" s="80" customFormat="1" ht="20.45" customHeight="1" x14ac:dyDescent="0.25">
      <c r="A116" s="2" t="s">
        <v>102</v>
      </c>
      <c r="B116" s="183"/>
      <c r="C116" s="184"/>
      <c r="D116" s="184"/>
      <c r="E116" s="184"/>
      <c r="F116" s="9"/>
      <c r="G116" s="91"/>
      <c r="H116" s="90"/>
      <c r="I116" s="91"/>
    </row>
    <row r="117" spans="1:9" s="80" customFormat="1" ht="20.45" customHeight="1" x14ac:dyDescent="0.25">
      <c r="A117" s="2" t="s">
        <v>151</v>
      </c>
      <c r="B117" s="183"/>
      <c r="C117" s="184"/>
      <c r="D117" s="184"/>
      <c r="E117" s="184"/>
      <c r="F117" s="9"/>
      <c r="G117" s="91"/>
      <c r="H117" s="90"/>
      <c r="I117" s="91"/>
    </row>
    <row r="118" spans="1:9" s="80" customFormat="1" ht="18.75" x14ac:dyDescent="0.25">
      <c r="A118" s="2" t="s">
        <v>103</v>
      </c>
      <c r="B118" s="183"/>
      <c r="C118" s="184"/>
      <c r="D118" s="184"/>
      <c r="E118" s="184"/>
      <c r="F118" s="9"/>
      <c r="G118" s="91"/>
      <c r="H118" s="90"/>
      <c r="I118" s="91"/>
    </row>
    <row r="119" spans="1:9" s="80" customFormat="1" ht="18.75" x14ac:dyDescent="0.25">
      <c r="A119" s="92"/>
      <c r="B119" s="93"/>
      <c r="C119" s="93"/>
      <c r="D119" s="94"/>
      <c r="E119" s="125"/>
      <c r="F119" s="90"/>
      <c r="G119" s="91"/>
      <c r="H119" s="90"/>
      <c r="I119" s="91"/>
    </row>
    <row r="120" spans="1:9" s="80" customFormat="1" ht="66.75" customHeight="1" x14ac:dyDescent="0.25">
      <c r="A120" s="176" t="s">
        <v>152</v>
      </c>
      <c r="B120" s="182"/>
      <c r="C120" s="182"/>
      <c r="D120" s="182"/>
      <c r="E120" s="182"/>
      <c r="F120" s="11"/>
      <c r="G120" s="11"/>
      <c r="H120" s="11"/>
      <c r="I120" s="91"/>
    </row>
    <row r="121" spans="1:9" s="80" customFormat="1" ht="18.75" x14ac:dyDescent="0.25">
      <c r="A121" s="75"/>
      <c r="B121" s="75"/>
      <c r="C121" s="75"/>
      <c r="D121" s="11"/>
      <c r="E121" s="91"/>
      <c r="F121" s="90"/>
      <c r="G121" s="91"/>
      <c r="H121" s="90"/>
      <c r="I121" s="91"/>
    </row>
    <row r="122" spans="1:9" s="80" customFormat="1" ht="18.75" x14ac:dyDescent="0.25">
      <c r="A122" s="179" t="s">
        <v>98</v>
      </c>
      <c r="B122" s="179"/>
      <c r="D122" s="179" t="s">
        <v>135</v>
      </c>
      <c r="E122" s="179"/>
      <c r="F122" s="90"/>
      <c r="I122" s="91"/>
    </row>
    <row r="123" spans="1:9" s="80" customFormat="1" ht="18.75" x14ac:dyDescent="0.25">
      <c r="A123" s="11" t="s">
        <v>150</v>
      </c>
      <c r="B123" s="90">
        <f>E94</f>
        <v>0</v>
      </c>
      <c r="D123" s="95" t="s">
        <v>72</v>
      </c>
      <c r="E123" s="126">
        <f>G94</f>
        <v>0</v>
      </c>
      <c r="F123" s="90"/>
      <c r="I123" s="91"/>
    </row>
    <row r="124" spans="1:9" s="80" customFormat="1" ht="18.75" x14ac:dyDescent="0.25">
      <c r="A124" s="11" t="s">
        <v>161</v>
      </c>
      <c r="B124" s="90">
        <f>B103</f>
        <v>0</v>
      </c>
      <c r="D124" s="95" t="s">
        <v>73</v>
      </c>
      <c r="E124" s="126">
        <f>I94</f>
        <v>0</v>
      </c>
      <c r="F124" s="90"/>
      <c r="I124" s="91"/>
    </row>
    <row r="125" spans="1:9" s="80" customFormat="1" ht="18.75" x14ac:dyDescent="0.25">
      <c r="A125" s="75" t="s">
        <v>162</v>
      </c>
      <c r="B125" s="90">
        <f>B123*0.5</f>
        <v>0</v>
      </c>
      <c r="D125" s="96" t="s">
        <v>74</v>
      </c>
      <c r="E125" s="127">
        <f>SUM(E123:E124)</f>
        <v>0</v>
      </c>
      <c r="F125" s="90"/>
      <c r="I125" s="91"/>
    </row>
    <row r="126" spans="1:9" s="80" customFormat="1" ht="18.75" x14ac:dyDescent="0.25">
      <c r="A126" s="97" t="s">
        <v>100</v>
      </c>
      <c r="B126" s="109">
        <f>B123</f>
        <v>0</v>
      </c>
      <c r="F126" s="90"/>
      <c r="I126" s="91"/>
    </row>
    <row r="127" spans="1:9" s="80" customFormat="1" ht="15" customHeight="1" x14ac:dyDescent="0.25">
      <c r="D127" s="11"/>
      <c r="E127" s="91"/>
      <c r="F127" s="98"/>
      <c r="G127" s="98"/>
      <c r="H127" s="98"/>
      <c r="I127" s="98"/>
    </row>
    <row r="128" spans="1:9" s="80" customFormat="1" ht="15" customHeight="1" thickBot="1" x14ac:dyDescent="0.3">
      <c r="A128" s="99"/>
      <c r="B128" s="100"/>
      <c r="D128" s="11"/>
      <c r="E128" s="91"/>
      <c r="F128" s="90"/>
      <c r="I128" s="91"/>
    </row>
    <row r="129" spans="1:9" s="80" customFormat="1" ht="19.5" thickBot="1" x14ac:dyDescent="0.3">
      <c r="A129" s="180" t="s">
        <v>109</v>
      </c>
      <c r="B129" s="181"/>
      <c r="D129" s="11"/>
      <c r="E129" s="91"/>
      <c r="F129" s="90"/>
      <c r="I129" s="91"/>
    </row>
    <row r="130" spans="1:9" s="80" customFormat="1" ht="21" customHeight="1" x14ac:dyDescent="0.25">
      <c r="A130" s="4"/>
      <c r="B130" s="110">
        <f>B109</f>
        <v>0</v>
      </c>
      <c r="C130" s="75"/>
      <c r="D130" s="11"/>
      <c r="E130" s="91"/>
      <c r="F130" s="101"/>
      <c r="G130" s="101"/>
      <c r="H130" s="101"/>
      <c r="I130" s="101"/>
    </row>
    <row r="131" spans="1:9" x14ac:dyDescent="0.25">
      <c r="A131" s="9"/>
      <c r="B131" s="9"/>
      <c r="C131" s="9"/>
      <c r="D131" s="9"/>
      <c r="E131" s="117"/>
      <c r="F131" s="9"/>
      <c r="G131" s="9"/>
      <c r="H131" s="9"/>
    </row>
    <row r="132" spans="1:9" ht="15" customHeight="1" x14ac:dyDescent="0.25">
      <c r="C132" s="9"/>
      <c r="D132" s="9"/>
      <c r="E132" s="117"/>
      <c r="F132" s="9"/>
      <c r="G132" s="9"/>
      <c r="H132" s="9"/>
    </row>
    <row r="133" spans="1:9" x14ac:dyDescent="0.25">
      <c r="C133" s="9"/>
      <c r="D133" s="9"/>
      <c r="E133" s="117"/>
      <c r="F133" s="9"/>
      <c r="G133" s="9"/>
      <c r="H133" s="9"/>
    </row>
  </sheetData>
  <sheetProtection algorithmName="SHA-512" hashValue="Q04wK1sNZRdrCh8qQkJuA+HlWI4V+JW3+MUc2d99Z3Hqqq+FbjlLfp2VkvNGp9mSG/AT4f9Lnfsy2bUyfpvbAw==" saltValue="wUW0XNmV7nezUPzYIudYmA==" spinCount="100000" sheet="1" objects="1" scenarios="1"/>
  <protectedRanges>
    <protectedRange sqref="D115:D118 B107 B83:B86 B71:B75 B93 B90:B91 B88 B77:B81 B69 B59:B60 B57 B52:B55 B42 B26:B31 B33:B40 B17:B20 B22:B24 B44:B48 B50 B62:B67" name="Input"/>
    <protectedRange sqref="B101" name="Input_1"/>
  </protectedRanges>
  <mergeCells count="93">
    <mergeCell ref="A129:B129"/>
    <mergeCell ref="A120:E120"/>
    <mergeCell ref="B115:E115"/>
    <mergeCell ref="A87:I87"/>
    <mergeCell ref="A89:I89"/>
    <mergeCell ref="A92:I92"/>
    <mergeCell ref="A99:I100"/>
    <mergeCell ref="A96:F96"/>
    <mergeCell ref="B113:E113"/>
    <mergeCell ref="B116:E116"/>
    <mergeCell ref="B117:E117"/>
    <mergeCell ref="B118:E118"/>
    <mergeCell ref="A83:A84"/>
    <mergeCell ref="F83:F84"/>
    <mergeCell ref="E83:E84"/>
    <mergeCell ref="A122:B122"/>
    <mergeCell ref="D122:E122"/>
    <mergeCell ref="C2:F2"/>
    <mergeCell ref="B6:H6"/>
    <mergeCell ref="A68:I68"/>
    <mergeCell ref="A70:I70"/>
    <mergeCell ref="D59:D60"/>
    <mergeCell ref="E59:E60"/>
    <mergeCell ref="F54:F55"/>
    <mergeCell ref="G26:G27"/>
    <mergeCell ref="G19:G20"/>
    <mergeCell ref="H19:H20"/>
    <mergeCell ref="I19:I20"/>
    <mergeCell ref="D26:D27"/>
    <mergeCell ref="E26:E27"/>
    <mergeCell ref="H54:H55"/>
    <mergeCell ref="D30:D31"/>
    <mergeCell ref="A56:I56"/>
    <mergeCell ref="A21:I21"/>
    <mergeCell ref="A25:I25"/>
    <mergeCell ref="A19:A20"/>
    <mergeCell ref="D19:D20"/>
    <mergeCell ref="B26:B27"/>
    <mergeCell ref="C26:C27"/>
    <mergeCell ref="F26:F27"/>
    <mergeCell ref="I26:I27"/>
    <mergeCell ref="H26:H27"/>
    <mergeCell ref="A26:A27"/>
    <mergeCell ref="B4:H4"/>
    <mergeCell ref="B14:C14"/>
    <mergeCell ref="F13:I13"/>
    <mergeCell ref="D13:E13"/>
    <mergeCell ref="F19:F20"/>
    <mergeCell ref="A16:I16"/>
    <mergeCell ref="E19:E20"/>
    <mergeCell ref="G83:G84"/>
    <mergeCell ref="A58:I58"/>
    <mergeCell ref="A61:I61"/>
    <mergeCell ref="A54:A55"/>
    <mergeCell ref="A59:A60"/>
    <mergeCell ref="I54:I55"/>
    <mergeCell ref="G59:G60"/>
    <mergeCell ref="G54:G55"/>
    <mergeCell ref="A82:I82"/>
    <mergeCell ref="H83:H84"/>
    <mergeCell ref="I83:I84"/>
    <mergeCell ref="E74:E75"/>
    <mergeCell ref="F74:F75"/>
    <mergeCell ref="D83:D84"/>
    <mergeCell ref="A74:A75"/>
    <mergeCell ref="H74:H75"/>
    <mergeCell ref="A32:I32"/>
    <mergeCell ref="A41:I41"/>
    <mergeCell ref="H30:H31"/>
    <mergeCell ref="I30:I31"/>
    <mergeCell ref="I44:I45"/>
    <mergeCell ref="A44:A45"/>
    <mergeCell ref="D44:D45"/>
    <mergeCell ref="F44:F45"/>
    <mergeCell ref="H44:H45"/>
    <mergeCell ref="E44:E45"/>
    <mergeCell ref="G44:G45"/>
    <mergeCell ref="A76:I76"/>
    <mergeCell ref="E30:E31"/>
    <mergeCell ref="G74:G75"/>
    <mergeCell ref="D54:D55"/>
    <mergeCell ref="E54:E55"/>
    <mergeCell ref="H59:H60"/>
    <mergeCell ref="I59:I60"/>
    <mergeCell ref="A43:I43"/>
    <mergeCell ref="A49:I49"/>
    <mergeCell ref="A51:I51"/>
    <mergeCell ref="F30:F31"/>
    <mergeCell ref="A30:A31"/>
    <mergeCell ref="D74:D75"/>
    <mergeCell ref="G30:G31"/>
    <mergeCell ref="F59:F60"/>
    <mergeCell ref="I74:I75"/>
  </mergeCells>
  <printOptions horizontalCentered="1"/>
  <pageMargins left="0.54" right="0.25" top="0.75" bottom="0.59" header="0.3" footer="0.3"/>
  <pageSetup scale="67" orientation="portrait" r:id="rId1"/>
  <headerFooter>
    <oddFooter>&amp;CPage &amp;P of &amp;N
&amp;Z&amp;F</oddFooter>
  </headerFooter>
  <rowBreaks count="5" manualBreakCount="5">
    <brk id="6" max="12" man="1"/>
    <brk id="34" max="12" man="1"/>
    <brk id="57" max="12" man="1"/>
    <brk id="81" max="12" man="1"/>
    <brk id="95" max="12" man="1"/>
  </rowBreaks>
  <ignoredErrors>
    <ignoredError sqref="E6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Koreen Gurak</dc:creator>
  <cp:lastModifiedBy>Koreen Gurak</cp:lastModifiedBy>
  <cp:lastPrinted>2014-09-26T21:48:28Z</cp:lastPrinted>
  <dcterms:created xsi:type="dcterms:W3CDTF">2013-06-11T21:05:08Z</dcterms:created>
  <dcterms:modified xsi:type="dcterms:W3CDTF">2025-01-22T18:11:45Z</dcterms:modified>
</cp:coreProperties>
</file>