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defaultThemeVersion="124226"/>
  <mc:AlternateContent xmlns:mc="http://schemas.openxmlformats.org/markup-compatibility/2006">
    <mc:Choice Requires="x15">
      <x15ac:absPath xmlns:x15ac="http://schemas.microsoft.com/office/spreadsheetml/2010/11/ac" url="U:\Calculators\Affordable housing\"/>
    </mc:Choice>
  </mc:AlternateContent>
  <workbookProtection workbookAlgorithmName="SHA-512" workbookHashValue="mBs2EvEN7qoM8N0y7/GKfeCNQEW9B4sVEqLaAjIguVcDbRTKMEGlFPUNzahPFDqTFtTpDxn8BBON0ypt/TdH7w==" workbookSaltValue="Bq0sXywvd+1DeVtuAnQN3A==" workbookSpinCount="100000" lockStructure="1"/>
  <bookViews>
    <workbookView xWindow="4140" yWindow="0" windowWidth="11430" windowHeight="11010"/>
  </bookViews>
  <sheets>
    <sheet name="Affordable Housing 15%" sheetId="5" r:id="rId1"/>
    <sheet name="Townhouse" sheetId="6" state="hidden" r:id="rId2"/>
    <sheet name="Res-SP" sheetId="8" state="hidden" r:id="rId3"/>
    <sheet name="Mix-SP" sheetId="9" state="hidden" r:id="rId4"/>
    <sheet name="Res-UP" sheetId="10" state="hidden" r:id="rId5"/>
    <sheet name="Mix-UP" sheetId="7" state="hidden" r:id="rId6"/>
    <sheet name="Staff Calculator" sheetId="11" state="hidden" r:id="rId7"/>
  </sheets>
  <definedNames>
    <definedName name="_xlnm.Print_Area" localSheetId="0">'Affordable Housing 15%'!$A$1:$F$39</definedName>
    <definedName name="_xlnm.Print_Area" localSheetId="6">'Staff Calculator'!$A$1:$E$22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31" i="5" l="1"/>
  <c r="E32" i="5"/>
  <c r="B4" i="6"/>
  <c r="C4" i="6"/>
  <c r="D4" i="6"/>
  <c r="G4" i="6"/>
  <c r="E4" i="6"/>
  <c r="F4" i="6"/>
  <c r="E33" i="5"/>
  <c r="E19" i="5"/>
  <c r="C12" i="7"/>
  <c r="H12" i="7"/>
  <c r="E12" i="7"/>
  <c r="J12" i="7"/>
  <c r="G12" i="7"/>
  <c r="E11" i="7"/>
  <c r="G11" i="7"/>
  <c r="H11" i="7"/>
  <c r="J11" i="7"/>
  <c r="L16" i="11"/>
  <c r="C10" i="7"/>
  <c r="E10" i="7"/>
  <c r="G10" i="7"/>
  <c r="H10" i="7"/>
  <c r="C9" i="7"/>
  <c r="H9" i="7"/>
  <c r="J9" i="7"/>
  <c r="E9" i="7"/>
  <c r="G9" i="7"/>
  <c r="E8" i="7"/>
  <c r="J8" i="7"/>
  <c r="G8" i="7"/>
  <c r="H8" i="7"/>
  <c r="C7" i="7"/>
  <c r="H7" i="7"/>
  <c r="E7" i="7"/>
  <c r="J7" i="7"/>
  <c r="G7" i="7"/>
  <c r="C6" i="7"/>
  <c r="E6" i="7"/>
  <c r="J6" i="7"/>
  <c r="G6" i="7"/>
  <c r="H6" i="7"/>
  <c r="C5" i="7"/>
  <c r="H5" i="7"/>
  <c r="E5" i="7"/>
  <c r="J5" i="7"/>
  <c r="G5" i="7"/>
  <c r="C4" i="7"/>
  <c r="E4" i="7"/>
  <c r="J4" i="7"/>
  <c r="G4" i="7"/>
  <c r="H4" i="7"/>
  <c r="C3" i="7"/>
  <c r="J3" i="7"/>
  <c r="E3" i="7"/>
  <c r="C16" i="10"/>
  <c r="H16" i="10"/>
  <c r="E16" i="10"/>
  <c r="J16" i="10"/>
  <c r="G16" i="10"/>
  <c r="C15" i="10"/>
  <c r="E15" i="10"/>
  <c r="J15" i="10"/>
  <c r="G15" i="10"/>
  <c r="H15" i="10"/>
  <c r="E14" i="10"/>
  <c r="G14" i="10"/>
  <c r="H14" i="10"/>
  <c r="C13" i="10"/>
  <c r="H13" i="10"/>
  <c r="J13" i="10"/>
  <c r="E13" i="10"/>
  <c r="G13" i="10"/>
  <c r="C12" i="10"/>
  <c r="E12" i="10"/>
  <c r="G12" i="10"/>
  <c r="H12" i="10"/>
  <c r="C11" i="10"/>
  <c r="H11" i="10"/>
  <c r="E11" i="10"/>
  <c r="G11" i="10"/>
  <c r="E10" i="10"/>
  <c r="J10" i="10"/>
  <c r="G10" i="10"/>
  <c r="H10" i="10"/>
  <c r="C9" i="10"/>
  <c r="H9" i="10"/>
  <c r="E9" i="10"/>
  <c r="J9" i="10"/>
  <c r="G9" i="10"/>
  <c r="C8" i="10"/>
  <c r="E8" i="10"/>
  <c r="J8" i="10"/>
  <c r="G8" i="10"/>
  <c r="H8" i="10"/>
  <c r="C7" i="10"/>
  <c r="H7" i="10"/>
  <c r="E7" i="10"/>
  <c r="J7" i="10"/>
  <c r="G7" i="10"/>
  <c r="C6" i="10"/>
  <c r="E6" i="10"/>
  <c r="J6" i="10"/>
  <c r="K11" i="11"/>
  <c r="G6" i="10"/>
  <c r="H6" i="10"/>
  <c r="C5" i="10"/>
  <c r="H5" i="10"/>
  <c r="E5" i="10"/>
  <c r="J5" i="10"/>
  <c r="G5" i="10"/>
  <c r="C4" i="10"/>
  <c r="E4" i="10"/>
  <c r="J4" i="10"/>
  <c r="G4" i="10"/>
  <c r="H4" i="10"/>
  <c r="C3" i="10"/>
  <c r="J3" i="10"/>
  <c r="E3" i="10"/>
  <c r="C13" i="9"/>
  <c r="E13" i="9"/>
  <c r="H5" i="9"/>
  <c r="H6" i="9"/>
  <c r="H7" i="9"/>
  <c r="H8" i="9"/>
  <c r="H9" i="9"/>
  <c r="E12" i="9"/>
  <c r="C11" i="9"/>
  <c r="E11" i="9"/>
  <c r="C10" i="9"/>
  <c r="E10" i="9"/>
  <c r="E9" i="9"/>
  <c r="C8" i="9"/>
  <c r="E8" i="9"/>
  <c r="I8" i="9"/>
  <c r="J12" i="11"/>
  <c r="C7" i="9"/>
  <c r="E7" i="9"/>
  <c r="I7" i="9"/>
  <c r="J11" i="11"/>
  <c r="C6" i="9"/>
  <c r="E6" i="9"/>
  <c r="I6" i="9"/>
  <c r="J10" i="11"/>
  <c r="C5" i="9"/>
  <c r="E5" i="9"/>
  <c r="I5" i="9"/>
  <c r="J9" i="11"/>
  <c r="C4" i="9"/>
  <c r="E4" i="9"/>
  <c r="I4" i="9"/>
  <c r="J8" i="11"/>
  <c r="C14" i="8"/>
  <c r="E14" i="8"/>
  <c r="H4" i="8"/>
  <c r="H5" i="8"/>
  <c r="H6" i="8"/>
  <c r="H7" i="8"/>
  <c r="H8" i="8"/>
  <c r="H9" i="8"/>
  <c r="H10" i="8"/>
  <c r="H11" i="8"/>
  <c r="H12" i="8"/>
  <c r="C13" i="8"/>
  <c r="E13" i="8"/>
  <c r="E12" i="8"/>
  <c r="C11" i="8"/>
  <c r="E11" i="8"/>
  <c r="C10" i="8"/>
  <c r="E10" i="8"/>
  <c r="E9" i="8"/>
  <c r="I9" i="8"/>
  <c r="C8" i="8"/>
  <c r="I8" i="8"/>
  <c r="I13" i="11"/>
  <c r="E8" i="8"/>
  <c r="C7" i="8"/>
  <c r="E7" i="8"/>
  <c r="C6" i="8"/>
  <c r="I6" i="8"/>
  <c r="E6" i="8"/>
  <c r="C5" i="8"/>
  <c r="E5" i="8"/>
  <c r="C4" i="8"/>
  <c r="I4" i="8"/>
  <c r="I9" i="11"/>
  <c r="E4" i="8"/>
  <c r="C3" i="8"/>
  <c r="I3" i="8"/>
  <c r="E3" i="8"/>
  <c r="B14" i="6"/>
  <c r="C14" i="6"/>
  <c r="D14" i="6"/>
  <c r="E14" i="6"/>
  <c r="F14" i="6"/>
  <c r="G14" i="6"/>
  <c r="H19" i="11"/>
  <c r="B13" i="6"/>
  <c r="C13" i="6"/>
  <c r="D13" i="6"/>
  <c r="G13" i="6"/>
  <c r="E13" i="6"/>
  <c r="F13" i="6"/>
  <c r="B12" i="6"/>
  <c r="C12" i="6"/>
  <c r="D12" i="6"/>
  <c r="G12" i="6"/>
  <c r="H17" i="11"/>
  <c r="E12" i="6"/>
  <c r="F12" i="6"/>
  <c r="B11" i="6"/>
  <c r="G11" i="6"/>
  <c r="C11" i="6"/>
  <c r="D11" i="6"/>
  <c r="E11" i="6"/>
  <c r="F11" i="6"/>
  <c r="B10" i="6"/>
  <c r="C10" i="6"/>
  <c r="D10" i="6"/>
  <c r="E10" i="6"/>
  <c r="F10" i="6"/>
  <c r="G10" i="6"/>
  <c r="H15" i="11"/>
  <c r="B9" i="6"/>
  <c r="C9" i="6"/>
  <c r="D9" i="6"/>
  <c r="G9" i="6"/>
  <c r="E9" i="6"/>
  <c r="F9" i="6"/>
  <c r="B8" i="6"/>
  <c r="C8" i="6"/>
  <c r="D8" i="6"/>
  <c r="G8" i="6"/>
  <c r="H13" i="11"/>
  <c r="E8" i="6"/>
  <c r="F8" i="6"/>
  <c r="B7" i="6"/>
  <c r="G7" i="6"/>
  <c r="C7" i="6"/>
  <c r="D7" i="6"/>
  <c r="E7" i="6"/>
  <c r="F7" i="6"/>
  <c r="B6" i="6"/>
  <c r="C6" i="6"/>
  <c r="G6" i="6"/>
  <c r="D6" i="6"/>
  <c r="E6" i="6"/>
  <c r="F6" i="6"/>
  <c r="B5" i="6"/>
  <c r="C5" i="6"/>
  <c r="D5" i="6"/>
  <c r="G5" i="6"/>
  <c r="E5" i="6"/>
  <c r="F5" i="6"/>
  <c r="G3" i="6"/>
  <c r="H8" i="11"/>
  <c r="K11" i="5"/>
  <c r="J9" i="5"/>
  <c r="I9" i="5"/>
  <c r="H17" i="5"/>
  <c r="H13" i="5"/>
  <c r="H8" i="5"/>
  <c r="E15" i="11"/>
  <c r="E16" i="11"/>
  <c r="E17" i="11"/>
  <c r="G3" i="10"/>
  <c r="H3" i="10"/>
  <c r="G3" i="7"/>
  <c r="H3" i="7"/>
  <c r="E34" i="5"/>
  <c r="K15" i="5"/>
  <c r="K15" i="11"/>
  <c r="L8" i="5"/>
  <c r="L8" i="11"/>
  <c r="I13" i="5"/>
  <c r="H11" i="11"/>
  <c r="H11" i="5"/>
  <c r="H13" i="8"/>
  <c r="I12" i="8"/>
  <c r="I8" i="5"/>
  <c r="I8" i="11"/>
  <c r="I7" i="8"/>
  <c r="K20" i="5"/>
  <c r="K20" i="11"/>
  <c r="L10" i="11"/>
  <c r="L10" i="5"/>
  <c r="J10" i="7"/>
  <c r="H10" i="5"/>
  <c r="H10" i="11"/>
  <c r="H12" i="5"/>
  <c r="H12" i="11"/>
  <c r="H14" i="11"/>
  <c r="H14" i="5"/>
  <c r="I10" i="8"/>
  <c r="K9" i="11"/>
  <c r="K9" i="5"/>
  <c r="J14" i="10"/>
  <c r="L9" i="5"/>
  <c r="L9" i="11"/>
  <c r="H9" i="5"/>
  <c r="H9" i="11"/>
  <c r="I11" i="8"/>
  <c r="I9" i="9"/>
  <c r="H10" i="9"/>
  <c r="H11" i="9"/>
  <c r="H12" i="9"/>
  <c r="H13" i="9"/>
  <c r="I13" i="9"/>
  <c r="K12" i="11"/>
  <c r="K12" i="5"/>
  <c r="K13" i="11"/>
  <c r="K13" i="5"/>
  <c r="J12" i="10"/>
  <c r="K18" i="11"/>
  <c r="K18" i="5"/>
  <c r="K21" i="11"/>
  <c r="K21" i="5"/>
  <c r="L12" i="5"/>
  <c r="L12" i="11"/>
  <c r="L13" i="5"/>
  <c r="L13" i="11"/>
  <c r="L17" i="11"/>
  <c r="L17" i="5"/>
  <c r="H16" i="5"/>
  <c r="H16" i="11"/>
  <c r="H18" i="5"/>
  <c r="H18" i="11"/>
  <c r="I11" i="11"/>
  <c r="I11" i="5"/>
  <c r="K8" i="5"/>
  <c r="K8" i="11"/>
  <c r="K14" i="11"/>
  <c r="K14" i="5"/>
  <c r="L14" i="11"/>
  <c r="L14" i="5"/>
  <c r="I14" i="5"/>
  <c r="I14" i="11"/>
  <c r="I5" i="8"/>
  <c r="K10" i="11"/>
  <c r="K10" i="5"/>
  <c r="L11" i="11"/>
  <c r="L11" i="5"/>
  <c r="H15" i="5"/>
  <c r="H19" i="5"/>
  <c r="J11" i="5"/>
  <c r="J11" i="10"/>
  <c r="J10" i="5"/>
  <c r="J8" i="5"/>
  <c r="J12" i="5"/>
  <c r="L16" i="5"/>
  <c r="J17" i="11"/>
  <c r="J17" i="5"/>
  <c r="K19" i="11"/>
  <c r="K19" i="5"/>
  <c r="I15" i="11"/>
  <c r="I15" i="5"/>
  <c r="J13" i="11"/>
  <c r="J13" i="5"/>
  <c r="I12" i="5"/>
  <c r="I12" i="11"/>
  <c r="I13" i="8"/>
  <c r="H14" i="8"/>
  <c r="I14" i="8"/>
  <c r="I12" i="9"/>
  <c r="K16" i="11"/>
  <c r="K16" i="5"/>
  <c r="I10" i="5"/>
  <c r="I10" i="11"/>
  <c r="I10" i="9"/>
  <c r="K17" i="11"/>
  <c r="K17" i="5"/>
  <c r="I16" i="11"/>
  <c r="I16" i="5"/>
  <c r="I11" i="9"/>
  <c r="L15" i="11"/>
  <c r="L15" i="5"/>
  <c r="I17" i="11"/>
  <c r="I17" i="5"/>
  <c r="J14" i="5"/>
  <c r="J14" i="11"/>
  <c r="J16" i="5"/>
  <c r="J16" i="11"/>
  <c r="I19" i="11"/>
  <c r="I19" i="5"/>
  <c r="J15" i="11"/>
  <c r="J15" i="5"/>
  <c r="I18" i="11"/>
  <c r="I18" i="5"/>
</calcChain>
</file>

<file path=xl/sharedStrings.xml><?xml version="1.0" encoding="utf-8"?>
<sst xmlns="http://schemas.openxmlformats.org/spreadsheetml/2006/main" count="511" uniqueCount="92">
  <si>
    <t>Res-SP</t>
  </si>
  <si>
    <t>Mix-SP</t>
  </si>
  <si>
    <t>Res-UP</t>
  </si>
  <si>
    <t>Mix-UP</t>
  </si>
  <si>
    <t>Is there commercial on the ground floor of the building? (Yes/No)</t>
  </si>
  <si>
    <t>Does the project include underground parking? (Yes/No)</t>
  </si>
  <si>
    <t>How many dwelling units or lots will be permitted under the new zoning?</t>
  </si>
  <si>
    <t>How many dwelling units or lots are currently permitted under the current zoning?</t>
  </si>
  <si>
    <t>1.</t>
  </si>
  <si>
    <t>2.</t>
  </si>
  <si>
    <t>3.</t>
  </si>
  <si>
    <t>4.</t>
  </si>
  <si>
    <t>5.</t>
  </si>
  <si>
    <t>TOWN OF COMOX</t>
  </si>
  <si>
    <t>Affordable Housing Cash-in-lieu Calculator</t>
  </si>
  <si>
    <r>
      <t>What is the current value of the land ($/m</t>
    </r>
    <r>
      <rPr>
        <vertAlign val="superscript"/>
        <sz val="11"/>
        <color theme="1"/>
        <rFont val="Calibri"/>
        <scheme val="minor"/>
      </rPr>
      <t>2</t>
    </r>
    <r>
      <rPr>
        <sz val="11"/>
        <color theme="1"/>
        <rFont val="Calibri"/>
        <family val="2"/>
        <scheme val="minor"/>
      </rPr>
      <t>)?</t>
    </r>
  </si>
  <si>
    <t>Step 1 - Inputs</t>
  </si>
  <si>
    <t>Step 2 - Results</t>
  </si>
  <si>
    <t>The total number of units required is:</t>
  </si>
  <si>
    <t>Too many units, see staff</t>
  </si>
  <si>
    <t>Therefore, the Cash-in-lieu payment required is:</t>
  </si>
  <si>
    <r>
      <t>The area (m</t>
    </r>
    <r>
      <rPr>
        <vertAlign val="superscript"/>
        <sz val="11"/>
        <color theme="1"/>
        <rFont val="Calibri"/>
        <scheme val="minor"/>
      </rPr>
      <t>2</t>
    </r>
    <r>
      <rPr>
        <sz val="11"/>
        <color theme="1"/>
        <rFont val="Calibri"/>
        <family val="2"/>
        <scheme val="minor"/>
      </rPr>
      <t>) required for Affordable Housing is:</t>
    </r>
  </si>
  <si>
    <t>Townhouse</t>
  </si>
  <si>
    <t>Is the project an apartment building? (Yes/No)</t>
  </si>
  <si>
    <t>6.</t>
  </si>
  <si>
    <t>Dwelling Unit Area</t>
  </si>
  <si>
    <t>Parking Space</t>
  </si>
  <si>
    <t>Manoeuvring Aisle</t>
  </si>
  <si>
    <t>Outdoor Space</t>
  </si>
  <si>
    <t>Street Setback</t>
  </si>
  <si>
    <t>Total</t>
  </si>
  <si>
    <t># AH UNITS REQ'D</t>
  </si>
  <si>
    <t xml:space="preserve"># Unit Footprints    </t>
  </si>
  <si>
    <r>
      <t xml:space="preserve">  ( x 80 m</t>
    </r>
    <r>
      <rPr>
        <vertAlign val="superscript"/>
        <sz val="8"/>
        <color theme="1"/>
        <rFont val="Calibri"/>
        <family val="2"/>
        <scheme val="minor"/>
      </rPr>
      <t>2</t>
    </r>
    <r>
      <rPr>
        <sz val="8"/>
        <color theme="1"/>
        <rFont val="Calibri"/>
        <family val="2"/>
        <scheme val="minor"/>
      </rPr>
      <t xml:space="preserve"> ea)</t>
    </r>
  </si>
  <si>
    <t xml:space="preserve">Interior Access Increment </t>
  </si>
  <si>
    <r>
      <t xml:space="preserve"> ( x 5 m</t>
    </r>
    <r>
      <rPr>
        <vertAlign val="superscript"/>
        <sz val="8"/>
        <color theme="1"/>
        <rFont val="Calibri"/>
        <family val="2"/>
        <scheme val="minor"/>
      </rPr>
      <t>2</t>
    </r>
    <r>
      <rPr>
        <sz val="8"/>
        <color theme="1"/>
        <rFont val="Calibri"/>
        <family val="2"/>
        <scheme val="minor"/>
      </rPr>
      <t>)</t>
    </r>
  </si>
  <si>
    <r>
      <t>Outdoor Area (10 m</t>
    </r>
    <r>
      <rPr>
        <vertAlign val="superscript"/>
        <sz val="8"/>
        <color theme="1"/>
        <rFont val="Calibri"/>
        <family val="2"/>
        <scheme val="minor"/>
      </rPr>
      <t>2</t>
    </r>
    <r>
      <rPr>
        <sz val="8"/>
        <color theme="1"/>
        <rFont val="Calibri"/>
        <family val="2"/>
        <scheme val="minor"/>
      </rPr>
      <t xml:space="preserve"> added cumulatively with each dwelling unit)</t>
    </r>
  </si>
  <si>
    <t>Manoeuvring and/or double loaded parking space</t>
  </si>
  <si>
    <t>Parking Load (ratio 1.25 per unit)</t>
  </si>
  <si>
    <t>Interior Access Increment</t>
  </si>
  <si>
    <t>Residential Surface Parking</t>
  </si>
  <si>
    <t>Mixed Use Underground Parking</t>
  </si>
  <si>
    <t>Townhouse/Single Family</t>
  </si>
  <si>
    <t>Mixed Use Surface Parking</t>
  </si>
  <si>
    <t>UNITS REQ'D</t>
  </si>
  <si>
    <r>
      <t xml:space="preserve">  ( x 75 m</t>
    </r>
    <r>
      <rPr>
        <vertAlign val="superscript"/>
        <sz val="8"/>
        <color theme="1"/>
        <rFont val="Calibri"/>
        <family val="2"/>
        <scheme val="minor"/>
      </rPr>
      <t>2</t>
    </r>
    <r>
      <rPr>
        <sz val="8"/>
        <color theme="1"/>
        <rFont val="Calibri"/>
        <family val="2"/>
        <scheme val="minor"/>
      </rPr>
      <t xml:space="preserve"> ea)</t>
    </r>
  </si>
  <si>
    <t>Total Area</t>
  </si>
  <si>
    <t xml:space="preserve"># Unit Footprints      </t>
  </si>
  <si>
    <t>( x 80 m2 ea)</t>
  </si>
  <si>
    <t>( x 5 m2)</t>
  </si>
  <si>
    <t xml:space="preserve"># Unit Footprints     </t>
  </si>
  <si>
    <t xml:space="preserve"> ( x 80 m2 ea)</t>
  </si>
  <si>
    <t>Residential Underground Parking</t>
  </si>
  <si>
    <t>This tool is for convenience purposes to aid in the calculation of affordable housing contribution of cash-in-lieu of land when residentially zoned land is proposed to be rezoned to a higher density. Contact staff if the existing zone is a non-residential or a mixed use zone. 
Begin using this tool by inputting the details of the project in step 1. The resulting requirements for affordable housing will be displayed in step 2. This tool has a maximum number of Affordable Housing Units it can calculate for. You will be directed to contact staff beyond these limits.</t>
  </si>
  <si>
    <t>Subject Property Address:</t>
  </si>
  <si>
    <t>How many additional dwelling units or lots are created?</t>
  </si>
  <si>
    <t>FOR STAFF USE ONLY</t>
  </si>
  <si>
    <t>Subject Property Address: (required)</t>
  </si>
  <si>
    <t>Units</t>
  </si>
  <si>
    <t>Property Information</t>
  </si>
  <si>
    <t>Does the subject property have:</t>
  </si>
  <si>
    <t>a municipal sanitary sewer connection? (Yes/No)</t>
  </si>
  <si>
    <t>a municipal water connection?(Yes/No)</t>
  </si>
  <si>
    <t>stormwater service acceptable to the Town? (Yes/No)</t>
  </si>
  <si>
    <t>Project</t>
  </si>
  <si>
    <t>a.</t>
  </si>
  <si>
    <t>b.</t>
  </si>
  <si>
    <t>c.</t>
  </si>
  <si>
    <t>d.</t>
  </si>
  <si>
    <t>Value of the Total area to be rezoned ($)</t>
  </si>
  <si>
    <t>7.</t>
  </si>
  <si>
    <t>8.</t>
  </si>
  <si>
    <t>9.</t>
  </si>
  <si>
    <t>all abutting road dedications constructed to the Town's standards?(Yes/No)</t>
  </si>
  <si>
    <t>If you answered "No" to any part of question 3, please consult with staff before proceeeding.</t>
  </si>
  <si>
    <t>Cash-in-lieu of land amount is:</t>
  </si>
  <si>
    <t>Parking Load rounded up or down</t>
  </si>
  <si>
    <t>Updated: June 2014</t>
  </si>
  <si>
    <t>Affordable Housing Land or Cash-in-lieu Calculator</t>
  </si>
  <si>
    <t>This tool is for convenience purposes to aid in the calculation of affordable housing contribution of land or cash-in-lieu of land as part of rezoning negotiations. Please read the accompanying "Affordable Housing Contribution Guide" for more information on this Calculator. 
Begin using this tool by inputting the details of your project in Step 1. The resulting area and land value will be displayed in Step 2.</t>
  </si>
  <si>
    <t>Is an affordable housing contribution applicable?</t>
  </si>
  <si>
    <t>The total number of units calculated is:</t>
  </si>
  <si>
    <r>
      <t>The area (m</t>
    </r>
    <r>
      <rPr>
        <vertAlign val="superscript"/>
        <sz val="11"/>
        <color theme="1"/>
        <rFont val="Calibri"/>
        <scheme val="minor"/>
      </rPr>
      <t>2</t>
    </r>
    <r>
      <rPr>
        <sz val="11"/>
        <color theme="1"/>
        <rFont val="Calibri"/>
        <family val="2"/>
        <scheme val="minor"/>
      </rPr>
      <t>) for Affordable Housing is:</t>
    </r>
  </si>
  <si>
    <r>
      <t>m</t>
    </r>
    <r>
      <rPr>
        <vertAlign val="superscript"/>
        <sz val="11"/>
        <color theme="1"/>
        <rFont val="Calibri"/>
        <scheme val="minor"/>
      </rPr>
      <t>2</t>
    </r>
  </si>
  <si>
    <r>
      <t>Total area to be rezoned in m</t>
    </r>
    <r>
      <rPr>
        <vertAlign val="superscript"/>
        <sz val="11"/>
        <color theme="1"/>
        <rFont val="Calibri"/>
        <scheme val="minor"/>
      </rPr>
      <t>2</t>
    </r>
    <r>
      <rPr>
        <sz val="11"/>
        <color theme="1"/>
        <rFont val="Calibri"/>
        <family val="2"/>
        <scheme val="minor"/>
      </rPr>
      <t xml:space="preserve"> (submit a plan with area shown)</t>
    </r>
  </si>
  <si>
    <t>Recent sale price</t>
  </si>
  <si>
    <t>Latest BC Assessment of land</t>
  </si>
  <si>
    <t>Appraised value (discuss with staff)</t>
  </si>
  <si>
    <t>Engineer's estimate of service upgraded to Town standards</t>
  </si>
  <si>
    <r>
      <t>/m</t>
    </r>
    <r>
      <rPr>
        <vertAlign val="superscript"/>
        <sz val="11"/>
        <color theme="1"/>
        <rFont val="Calibri"/>
        <scheme val="minor"/>
      </rPr>
      <t>2</t>
    </r>
  </si>
  <si>
    <r>
      <t xml:space="preserve">Method of land valuation </t>
    </r>
    <r>
      <rPr>
        <sz val="9"/>
        <color theme="1"/>
        <rFont val="Calibri"/>
        <family val="2"/>
        <scheme val="minor"/>
      </rPr>
      <t>(attach relevant documentation)</t>
    </r>
  </si>
  <si>
    <t>Updated: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</si>
</sst>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409]* #,##0.00_);_([$$-409]* \(#,##0.00\);_([$$-409]* &quot;-&quot;??_);_(@_)"/>
    <numFmt numFmtId="165" formatCode="&quot;$&quot;#,##0"/>
  </numFmts>
  <fonts count="21" x14ac:knownFonts="1">
    <font>
      <sz val="11"/>
      <color theme="1"/>
      <name val="Calibri"/>
      <family val="2"/>
      <scheme val="minor"/>
    </font>
    <font>
      <b/>
      <sz val="11"/>
      <color theme="1"/>
      <name val="Calibri"/>
      <family val="2"/>
      <scheme val="minor"/>
    </font>
    <font>
      <sz val="8"/>
      <color theme="1"/>
      <name val="Calibri"/>
      <family val="2"/>
      <scheme val="minor"/>
    </font>
    <font>
      <sz val="8"/>
      <name val="Calibri"/>
      <family val="2"/>
      <scheme val="minor"/>
    </font>
    <font>
      <b/>
      <sz val="11"/>
      <color rgb="FF00B0F0"/>
      <name val="Calibri"/>
      <family val="2"/>
      <scheme val="minor"/>
    </font>
    <font>
      <sz val="11"/>
      <color rgb="FF00B0F0"/>
      <name val="Calibri"/>
      <family val="2"/>
      <scheme val="minor"/>
    </font>
    <font>
      <sz val="11"/>
      <color rgb="FF0070C0"/>
      <name val="Calibri"/>
      <family val="2"/>
      <scheme val="minor"/>
    </font>
    <font>
      <sz val="12"/>
      <color rgb="FF3F3F76"/>
      <name val="Calibri"/>
      <family val="2"/>
      <scheme val="minor"/>
    </font>
    <font>
      <b/>
      <sz val="12"/>
      <color rgb="FF3F3F3F"/>
      <name val="Calibri"/>
      <family val="2"/>
      <scheme val="minor"/>
    </font>
    <font>
      <u/>
      <sz val="11"/>
      <color theme="10"/>
      <name val="Calibri"/>
      <family val="2"/>
      <scheme val="minor"/>
    </font>
    <font>
      <u/>
      <sz val="11"/>
      <color theme="11"/>
      <name val="Calibri"/>
      <family val="2"/>
      <scheme val="minor"/>
    </font>
    <font>
      <vertAlign val="superscript"/>
      <sz val="11"/>
      <color theme="1"/>
      <name val="Calibri"/>
      <scheme val="minor"/>
    </font>
    <font>
      <b/>
      <sz val="14"/>
      <color theme="1"/>
      <name val="Calibri"/>
      <scheme val="minor"/>
    </font>
    <font>
      <b/>
      <u/>
      <sz val="11"/>
      <color theme="1"/>
      <name val="Calibri"/>
      <scheme val="minor"/>
    </font>
    <font>
      <i/>
      <sz val="8"/>
      <color theme="1"/>
      <name val="Calibri"/>
      <scheme val="minor"/>
    </font>
    <font>
      <sz val="11"/>
      <color rgb="FF000000"/>
      <name val="Calibri"/>
      <family val="2"/>
      <scheme val="minor"/>
    </font>
    <font>
      <vertAlign val="superscript"/>
      <sz val="8"/>
      <color theme="1"/>
      <name val="Calibri"/>
      <family val="2"/>
      <scheme val="minor"/>
    </font>
    <font>
      <b/>
      <sz val="22"/>
      <color theme="1"/>
      <name val="Calibri"/>
      <scheme val="minor"/>
    </font>
    <font>
      <i/>
      <sz val="11"/>
      <color theme="1"/>
      <name val="Calibri"/>
      <scheme val="minor"/>
    </font>
    <font>
      <sz val="9"/>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s>
  <cellStyleXfs count="73">
    <xf numFmtId="0" fontId="0" fillId="0" borderId="0"/>
    <xf numFmtId="0" fontId="7" fillId="2" borderId="1" applyNumberFormat="0" applyAlignment="0" applyProtection="0"/>
    <xf numFmtId="0" fontId="8" fillId="3" borderId="2"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72">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6" fillId="0" borderId="0" xfId="0" applyFont="1"/>
    <xf numFmtId="0" fontId="0" fillId="0" borderId="0" xfId="0" applyFont="1" applyAlignment="1">
      <alignment horizontal="left" wrapText="1"/>
    </xf>
    <xf numFmtId="0" fontId="8" fillId="3" borderId="2" xfId="2" applyAlignment="1">
      <alignment horizontal="center" vertical="center"/>
    </xf>
    <xf numFmtId="49" fontId="0" fillId="0" borderId="0" xfId="0" applyNumberFormat="1" applyFont="1" applyAlignment="1">
      <alignment horizontal="right" vertical="top" wrapText="1"/>
    </xf>
    <xf numFmtId="0" fontId="13" fillId="0" borderId="0" xfId="0" applyFont="1"/>
    <xf numFmtId="0" fontId="0" fillId="0" borderId="0" xfId="0" applyAlignment="1">
      <alignment horizontal="left" vertical="top"/>
    </xf>
    <xf numFmtId="0" fontId="0" fillId="0" borderId="0" xfId="0" applyFont="1" applyBorder="1" applyAlignment="1">
      <alignment vertical="top" wrapText="1"/>
    </xf>
    <xf numFmtId="0" fontId="14" fillId="0" borderId="0" xfId="0" applyFont="1" applyAlignment="1">
      <alignment horizontal="right"/>
    </xf>
    <xf numFmtId="2" fontId="8" fillId="3" borderId="2" xfId="2" applyNumberFormat="1" applyAlignment="1">
      <alignment horizontal="center"/>
    </xf>
    <xf numFmtId="0" fontId="7" fillId="2" borderId="1" xfId="1" applyAlignment="1" applyProtection="1">
      <alignment horizontal="center" vertical="center"/>
      <protection locked="0"/>
    </xf>
    <xf numFmtId="164" fontId="7" fillId="2" borderId="1" xfId="1" applyNumberFormat="1" applyAlignment="1" applyProtection="1">
      <alignment vertical="center"/>
      <protection locked="0"/>
    </xf>
    <xf numFmtId="164" fontId="7" fillId="2" borderId="1" xfId="1" applyNumberFormat="1" applyAlignment="1" applyProtection="1">
      <alignment horizontal="center" vertical="center"/>
      <protection locked="0"/>
    </xf>
    <xf numFmtId="0" fontId="0" fillId="0" borderId="0" xfId="0" applyProtection="1">
      <protection hidden="1"/>
    </xf>
    <xf numFmtId="2" fontId="0" fillId="0" borderId="0" xfId="0" applyNumberFormat="1" applyProtection="1">
      <protection hidden="1"/>
    </xf>
    <xf numFmtId="2" fontId="15" fillId="0" borderId="0" xfId="0" applyNumberFormat="1" applyFont="1" applyProtection="1">
      <protection hidden="1"/>
    </xf>
    <xf numFmtId="0" fontId="0" fillId="0" borderId="0" xfId="0" applyFont="1" applyBorder="1" applyAlignment="1">
      <alignment vertical="top" wrapText="1"/>
    </xf>
    <xf numFmtId="0" fontId="0" fillId="0" borderId="0" xfId="0" applyFont="1" applyBorder="1" applyAlignment="1">
      <alignment vertical="top"/>
    </xf>
    <xf numFmtId="2" fontId="0" fillId="0" borderId="0" xfId="0" applyNumberFormat="1"/>
    <xf numFmtId="0" fontId="0" fillId="0" borderId="0" xfId="0" applyFont="1" applyBorder="1" applyAlignment="1">
      <alignment vertical="top" wrapText="1"/>
    </xf>
    <xf numFmtId="0" fontId="0" fillId="4" borderId="0" xfId="0" applyFill="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vertical="top" wrapText="1"/>
    </xf>
    <xf numFmtId="0" fontId="0" fillId="0" borderId="0" xfId="0" applyAlignment="1">
      <alignment vertical="top"/>
    </xf>
    <xf numFmtId="165" fontId="8" fillId="3" borderId="2" xfId="2" applyNumberFormat="1" applyAlignment="1">
      <alignment horizontal="center" vertical="center"/>
    </xf>
    <xf numFmtId="0" fontId="1" fillId="0" borderId="0" xfId="0" applyFont="1" applyAlignment="1">
      <alignment horizontal="left" vertical="top" wrapText="1"/>
    </xf>
    <xf numFmtId="0" fontId="1" fillId="0" borderId="0" xfId="0" applyFont="1" applyAlignment="1">
      <alignment horizontal="right" vertical="center" wrapText="1"/>
    </xf>
    <xf numFmtId="0" fontId="0" fillId="0" borderId="0" xfId="0" applyFont="1" applyBorder="1" applyAlignment="1">
      <alignment wrapText="1"/>
    </xf>
    <xf numFmtId="0" fontId="0" fillId="0" borderId="0" xfId="0" applyFont="1" applyBorder="1" applyAlignment="1">
      <alignment vertical="top" wrapText="1"/>
    </xf>
    <xf numFmtId="0" fontId="0" fillId="0" borderId="0" xfId="0" applyAlignment="1">
      <alignment horizontal="center" wrapText="1"/>
    </xf>
    <xf numFmtId="49" fontId="0" fillId="0" borderId="0" xfId="0" applyNumberFormat="1" applyFont="1" applyAlignment="1">
      <alignment horizontal="left" vertical="top" wrapText="1"/>
    </xf>
    <xf numFmtId="49" fontId="0" fillId="0" borderId="0" xfId="0" applyNumberFormat="1" applyFont="1" applyAlignment="1">
      <alignment horizontal="left" vertical="center" wrapText="1"/>
    </xf>
    <xf numFmtId="49" fontId="1" fillId="0" borderId="0" xfId="0" applyNumberFormat="1" applyFont="1" applyAlignment="1">
      <alignment horizontal="left"/>
    </xf>
    <xf numFmtId="49" fontId="1" fillId="0" borderId="0" xfId="0" applyNumberFormat="1" applyFont="1" applyAlignment="1">
      <alignment horizontal="left" wrapText="1"/>
    </xf>
    <xf numFmtId="0" fontId="19" fillId="0" borderId="0" xfId="0" applyFont="1" applyAlignment="1">
      <alignment horizontal="center" wrapText="1"/>
    </xf>
    <xf numFmtId="0" fontId="0" fillId="0" borderId="0" xfId="0" applyFont="1" applyBorder="1" applyAlignment="1">
      <alignment horizontal="left" vertical="top" wrapText="1"/>
    </xf>
    <xf numFmtId="43" fontId="7" fillId="2" borderId="1" xfId="71" applyNumberFormat="1" applyFont="1" applyFill="1" applyBorder="1" applyAlignment="1" applyProtection="1">
      <alignment vertical="center"/>
      <protection locked="0"/>
    </xf>
    <xf numFmtId="0" fontId="0" fillId="0" borderId="0" xfId="0" applyFont="1" applyBorder="1" applyAlignment="1">
      <alignment horizontal="right" vertical="top" wrapText="1"/>
    </xf>
    <xf numFmtId="0" fontId="0" fillId="0" borderId="0" xfId="0" applyAlignment="1">
      <alignment shrinkToFit="1"/>
    </xf>
    <xf numFmtId="1" fontId="8" fillId="3" borderId="2" xfId="2" applyNumberFormat="1" applyAlignment="1">
      <alignment horizontal="center"/>
    </xf>
    <xf numFmtId="44" fontId="0" fillId="0" borderId="0" xfId="72" applyFont="1" applyAlignment="1">
      <alignment horizontal="right"/>
    </xf>
    <xf numFmtId="0" fontId="0" fillId="0" borderId="0"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right" vertical="center" wrapText="1"/>
    </xf>
    <xf numFmtId="0" fontId="7" fillId="2" borderId="3" xfId="1" applyBorder="1" applyAlignment="1" applyProtection="1">
      <alignment horizontal="center"/>
      <protection locked="0"/>
    </xf>
    <xf numFmtId="0" fontId="7" fillId="2" borderId="5" xfId="1" applyBorder="1" applyAlignment="1" applyProtection="1">
      <alignment horizontal="center"/>
      <protection locked="0"/>
    </xf>
    <xf numFmtId="0" fontId="7" fillId="2" borderId="4" xfId="1" applyBorder="1" applyAlignment="1" applyProtection="1">
      <alignment horizontal="center"/>
      <protection locked="0"/>
    </xf>
    <xf numFmtId="0" fontId="0" fillId="0" borderId="0" xfId="0" applyFont="1" applyBorder="1" applyAlignment="1">
      <alignment horizontal="left" wrapText="1"/>
    </xf>
    <xf numFmtId="0" fontId="0" fillId="0" borderId="0" xfId="0" applyFont="1" applyBorder="1" applyAlignment="1">
      <alignment horizontal="left" vertical="top" wrapText="1"/>
    </xf>
    <xf numFmtId="0" fontId="12" fillId="0" borderId="0" xfId="0" applyFont="1" applyAlignment="1">
      <alignment horizontal="center"/>
    </xf>
    <xf numFmtId="0" fontId="13" fillId="0" borderId="0" xfId="0" applyFont="1" applyAlignment="1">
      <alignment horizontal="left" shrinkToFit="1"/>
    </xf>
    <xf numFmtId="0" fontId="0" fillId="0" borderId="0" xfId="0" applyFont="1" applyAlignment="1">
      <alignment horizontal="right" vertical="top" wrapText="1"/>
    </xf>
    <xf numFmtId="0" fontId="0" fillId="0" borderId="0" xfId="0" applyFont="1" applyBorder="1" applyAlignment="1">
      <alignment wrapText="1"/>
    </xf>
    <xf numFmtId="0" fontId="0" fillId="0" borderId="0" xfId="0" applyFont="1" applyBorder="1" applyAlignment="1">
      <alignmen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18" fillId="0" borderId="0" xfId="0" applyFont="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17" fillId="0" borderId="0" xfId="0" applyFont="1" applyAlignment="1">
      <alignment horizontal="center"/>
    </xf>
    <xf numFmtId="0" fontId="13" fillId="0" borderId="0" xfId="0" applyFont="1" applyAlignment="1">
      <alignment horizontal="center"/>
    </xf>
    <xf numFmtId="0" fontId="7" fillId="2" borderId="3" xfId="1" applyBorder="1" applyAlignment="1">
      <alignment horizontal="center"/>
    </xf>
    <xf numFmtId="0" fontId="7" fillId="2" borderId="5" xfId="1" applyBorder="1" applyAlignment="1">
      <alignment horizontal="center"/>
    </xf>
    <xf numFmtId="0" fontId="7" fillId="2" borderId="4" xfId="1" applyBorder="1" applyAlignment="1">
      <alignment horizontal="center"/>
    </xf>
  </cellXfs>
  <cellStyles count="73">
    <cellStyle name="Comma" xfId="71" builtinId="3"/>
    <cellStyle name="Currency" xfId="7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Input" xfId="1" builtinId="20"/>
    <cellStyle name="Normal" xfId="0" builtinId="0"/>
    <cellStyle name="Output"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50799</xdr:colOff>
      <xdr:row>0</xdr:row>
      <xdr:rowOff>59267</xdr:rowOff>
    </xdr:from>
    <xdr:to>
      <xdr:col>1</xdr:col>
      <xdr:colOff>645192</xdr:colOff>
      <xdr:row>2</xdr:row>
      <xdr:rowOff>1135661</xdr:rowOff>
    </xdr:to>
    <xdr:pic>
      <xdr:nvPicPr>
        <xdr:cNvPr id="2" name="Picture 1" descr="TownLogoBlackBestQualTransp.png"/>
        <xdr:cNvPicPr>
          <a:picLocks noChangeAspect="1"/>
        </xdr:cNvPicPr>
      </xdr:nvPicPr>
      <xdr:blipFill>
        <a:blip xmlns:r="http://schemas.openxmlformats.org/officeDocument/2006/relationships" r:embed="rId1" cstate="print"/>
        <a:stretch>
          <a:fillRect/>
        </a:stretch>
      </xdr:blipFill>
      <xdr:spPr>
        <a:xfrm>
          <a:off x="50799" y="59267"/>
          <a:ext cx="1680634" cy="14827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171450</xdr:colOff>
          <xdr:row>21</xdr:row>
          <xdr:rowOff>47625</xdr:rowOff>
        </xdr:from>
        <xdr:to>
          <xdr:col>0</xdr:col>
          <xdr:colOff>542192</xdr:colOff>
          <xdr:row>21</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19050</xdr:rowOff>
        </xdr:from>
        <xdr:to>
          <xdr:col>0</xdr:col>
          <xdr:colOff>542192</xdr:colOff>
          <xdr:row>22</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23</xdr:row>
          <xdr:rowOff>0</xdr:rowOff>
        </xdr:from>
        <xdr:to>
          <xdr:col>0</xdr:col>
          <xdr:colOff>542192</xdr:colOff>
          <xdr:row>23</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57150</xdr:rowOff>
        </xdr:from>
        <xdr:to>
          <xdr:col>0</xdr:col>
          <xdr:colOff>523142</xdr:colOff>
          <xdr:row>20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50799</xdr:colOff>
      <xdr:row>1</xdr:row>
      <xdr:rowOff>59267</xdr:rowOff>
    </xdr:from>
    <xdr:to>
      <xdr:col>1</xdr:col>
      <xdr:colOff>1210733</xdr:colOff>
      <xdr:row>3</xdr:row>
      <xdr:rowOff>1135661</xdr:rowOff>
    </xdr:to>
    <xdr:pic>
      <xdr:nvPicPr>
        <xdr:cNvPr id="2" name="Picture 1" descr="TownLogoBlackBestQualTransp.png"/>
        <xdr:cNvPicPr>
          <a:picLocks noChangeAspect="1"/>
        </xdr:cNvPicPr>
      </xdr:nvPicPr>
      <xdr:blipFill>
        <a:blip xmlns:r="http://schemas.openxmlformats.org/officeDocument/2006/relationships" r:embed="rId1" cstate="print"/>
        <a:stretch>
          <a:fillRect/>
        </a:stretch>
      </xdr:blipFill>
      <xdr:spPr>
        <a:xfrm>
          <a:off x="50799" y="59267"/>
          <a:ext cx="1680634" cy="14827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1"/>
  <sheetViews>
    <sheetView showGridLines="0" showRowColHeaders="0" tabSelected="1" zoomScaleNormal="100" workbookViewId="0">
      <selection activeCell="Q7" sqref="Q7"/>
    </sheetView>
  </sheetViews>
  <sheetFormatPr defaultColWidth="8.7109375" defaultRowHeight="15" x14ac:dyDescent="0.25"/>
  <cols>
    <col min="1" max="1" width="13.28515625" style="2" customWidth="1"/>
    <col min="2" max="2" width="16.28515625" customWidth="1"/>
    <col min="3" max="3" width="29.42578125" customWidth="1"/>
    <col min="4" max="4" width="7.7109375" customWidth="1"/>
    <col min="5" max="5" width="21.42578125" customWidth="1"/>
    <col min="6" max="6" width="4.28515625" bestFit="1" customWidth="1"/>
    <col min="7" max="7" width="0.28515625" customWidth="1"/>
    <col min="8" max="12" width="23.42578125" hidden="1" customWidth="1"/>
    <col min="13" max="13" width="7.42578125" customWidth="1"/>
    <col min="14" max="14" width="6.7109375" customWidth="1"/>
    <col min="15" max="15" width="7.42578125" customWidth="1"/>
    <col min="16" max="16" width="7" customWidth="1"/>
  </cols>
  <sheetData>
    <row r="1" spans="1:12" ht="18.75" x14ac:dyDescent="0.3">
      <c r="C1" s="57" t="s">
        <v>13</v>
      </c>
      <c r="D1" s="57"/>
      <c r="E1" s="12" t="s">
        <v>91</v>
      </c>
    </row>
    <row r="2" spans="1:12" x14ac:dyDescent="0.25">
      <c r="C2" s="58" t="s">
        <v>78</v>
      </c>
      <c r="D2" s="58"/>
      <c r="E2" s="46"/>
    </row>
    <row r="3" spans="1:12" ht="133.9" customHeight="1" x14ac:dyDescent="0.25">
      <c r="C3" s="62" t="s">
        <v>79</v>
      </c>
      <c r="D3" s="62"/>
      <c r="E3" s="62"/>
    </row>
    <row r="4" spans="1:12" ht="28.15" customHeight="1" x14ac:dyDescent="0.25">
      <c r="A4" s="51" t="s">
        <v>57</v>
      </c>
      <c r="B4" s="51"/>
      <c r="C4" s="52"/>
      <c r="D4" s="53"/>
      <c r="E4" s="54"/>
    </row>
    <row r="5" spans="1:12" ht="21" customHeight="1" x14ac:dyDescent="0.25">
      <c r="A5" s="34"/>
      <c r="B5" s="34"/>
    </row>
    <row r="6" spans="1:12" ht="16.899999999999999" customHeight="1" x14ac:dyDescent="0.25">
      <c r="A6" s="9" t="s">
        <v>16</v>
      </c>
      <c r="G6" s="17"/>
      <c r="H6" s="17" t="s">
        <v>22</v>
      </c>
      <c r="I6" s="17" t="s">
        <v>0</v>
      </c>
      <c r="J6" s="17" t="s">
        <v>1</v>
      </c>
      <c r="K6" s="17" t="s">
        <v>2</v>
      </c>
      <c r="L6" s="17" t="s">
        <v>3</v>
      </c>
    </row>
    <row r="7" spans="1:12" ht="22.15" customHeight="1" x14ac:dyDescent="0.25">
      <c r="A7" s="1" t="s">
        <v>58</v>
      </c>
      <c r="G7" s="17"/>
      <c r="H7" s="17"/>
      <c r="I7" s="17"/>
      <c r="J7" s="17"/>
      <c r="K7" s="17"/>
      <c r="L7" s="17"/>
    </row>
    <row r="8" spans="1:12" ht="31.15" customHeight="1" x14ac:dyDescent="0.25">
      <c r="A8" s="38" t="s">
        <v>8</v>
      </c>
      <c r="B8" s="60" t="s">
        <v>7</v>
      </c>
      <c r="C8" s="60"/>
      <c r="E8" s="14"/>
      <c r="G8" s="17">
        <v>1</v>
      </c>
      <c r="H8" s="18">
        <f>ROUND(Townhouse!G3,0)</f>
        <v>125</v>
      </c>
      <c r="I8" s="18">
        <f>ROUND('Res-SP'!I3,0)</f>
        <v>110</v>
      </c>
      <c r="J8" s="18">
        <f>ROUND('Mix-SP'!I4,0)</f>
        <v>110</v>
      </c>
      <c r="K8" s="18">
        <f>ROUND('Res-UP'!J3,0)</f>
        <v>90</v>
      </c>
      <c r="L8" s="18">
        <f>ROUND('Mix-UP'!J3,0)</f>
        <v>90</v>
      </c>
    </row>
    <row r="9" spans="1:12" ht="28.9" customHeight="1" x14ac:dyDescent="0.25">
      <c r="A9" s="38" t="s">
        <v>9</v>
      </c>
      <c r="B9" s="60" t="s">
        <v>6</v>
      </c>
      <c r="C9" s="60"/>
      <c r="E9" s="14"/>
      <c r="G9" s="17">
        <v>2</v>
      </c>
      <c r="H9" s="18">
        <f>ROUND(Townhouse!G4,0)</f>
        <v>250</v>
      </c>
      <c r="I9" s="18">
        <f>ROUND('Res-SP'!I4,0)</f>
        <v>160</v>
      </c>
      <c r="J9" s="18">
        <f>ROUND('Mix-SP'!I5,0)</f>
        <v>160</v>
      </c>
      <c r="K9" s="18">
        <f>ROUND('Res-UP'!J4,0)</f>
        <v>105</v>
      </c>
      <c r="L9" s="18">
        <f>ROUND('Mix-UP'!J4,0)</f>
        <v>105</v>
      </c>
    </row>
    <row r="10" spans="1:12" ht="22.15" customHeight="1" x14ac:dyDescent="0.25">
      <c r="A10" s="40" t="s">
        <v>59</v>
      </c>
      <c r="B10" s="35"/>
      <c r="C10" s="35"/>
      <c r="G10" s="17">
        <v>3</v>
      </c>
      <c r="H10" s="18">
        <f>ROUND(Townhouse!G5,0)</f>
        <v>375</v>
      </c>
      <c r="I10" s="18">
        <f>ROUND('Res-SP'!I5,0)</f>
        <v>190</v>
      </c>
      <c r="J10" s="18">
        <f>ROUND('Mix-SP'!I6,0)</f>
        <v>190</v>
      </c>
      <c r="K10" s="18">
        <f>ROUND('Res-UP'!J5,0)</f>
        <v>158</v>
      </c>
      <c r="L10" s="18">
        <f>ROUND('Mix-UP'!J5,0)</f>
        <v>158</v>
      </c>
    </row>
    <row r="11" spans="1:12" ht="15" customHeight="1" x14ac:dyDescent="0.25">
      <c r="A11" s="39" t="s">
        <v>10</v>
      </c>
      <c r="B11" s="55" t="s">
        <v>60</v>
      </c>
      <c r="C11" s="55"/>
      <c r="G11" s="17">
        <v>4</v>
      </c>
      <c r="H11" s="18">
        <f>ROUND(Townhouse!G6,0)</f>
        <v>500</v>
      </c>
      <c r="I11" s="18">
        <f>ROUND('Res-SP'!I6,0)</f>
        <v>300</v>
      </c>
      <c r="J11" s="18">
        <f>ROUND('Mix-SP'!I7,0)</f>
        <v>300</v>
      </c>
      <c r="K11" s="18">
        <f>ROUND('Res-UP'!J6,0)</f>
        <v>210</v>
      </c>
      <c r="L11" s="18">
        <f>ROUND('Mix-UP'!J6,0)</f>
        <v>210</v>
      </c>
    </row>
    <row r="12" spans="1:12" ht="28.15" customHeight="1" x14ac:dyDescent="0.25">
      <c r="A12" s="8" t="s">
        <v>65</v>
      </c>
      <c r="B12" s="55" t="s">
        <v>73</v>
      </c>
      <c r="C12" s="55"/>
      <c r="E12" s="14"/>
      <c r="G12" s="17">
        <v>5</v>
      </c>
      <c r="H12" s="18">
        <f>ROUND(Townhouse!G7,0)</f>
        <v>625</v>
      </c>
      <c r="I12" s="18">
        <f>ROUND('Res-SP'!I7,0)</f>
        <v>325</v>
      </c>
      <c r="J12" s="18">
        <f>ROUND('Mix-SP'!I8,0)</f>
        <v>325</v>
      </c>
      <c r="K12" s="18">
        <f>ROUND('Res-UP'!J7,0)</f>
        <v>258</v>
      </c>
      <c r="L12" s="18">
        <f>ROUND('Mix-UP'!J7,0)</f>
        <v>258</v>
      </c>
    </row>
    <row r="13" spans="1:12" ht="27" customHeight="1" x14ac:dyDescent="0.25">
      <c r="A13" s="8" t="s">
        <v>66</v>
      </c>
      <c r="B13" s="56" t="s">
        <v>62</v>
      </c>
      <c r="C13" s="56"/>
      <c r="E13" s="14"/>
      <c r="G13" s="17">
        <v>6</v>
      </c>
      <c r="H13" s="18">
        <f>ROUND(Townhouse!G8,0)</f>
        <v>750</v>
      </c>
      <c r="I13" s="18">
        <f>ROUND('Res-SP'!I8,0)</f>
        <v>370</v>
      </c>
      <c r="J13" s="18">
        <f>ROUND('Mix-SP'!I9,0)</f>
        <v>445</v>
      </c>
      <c r="K13" s="18">
        <f>ROUND('Res-UP'!J8,0)</f>
        <v>305</v>
      </c>
      <c r="L13" s="18">
        <f>ROUND('Mix-UP'!J8,0)</f>
        <v>305</v>
      </c>
    </row>
    <row r="14" spans="1:12" ht="31.15" customHeight="1" x14ac:dyDescent="0.25">
      <c r="A14" s="8" t="s">
        <v>67</v>
      </c>
      <c r="B14" s="56" t="s">
        <v>61</v>
      </c>
      <c r="C14" s="56"/>
      <c r="E14" s="14"/>
      <c r="G14" s="17">
        <v>7</v>
      </c>
      <c r="H14" s="18">
        <f>ROUND(Townhouse!G9,0)</f>
        <v>875</v>
      </c>
      <c r="I14" s="18">
        <f>ROUND('Res-SP'!I9,0)</f>
        <v>475</v>
      </c>
      <c r="J14" s="18">
        <f>ROUND('Mix-SP'!I10,0)</f>
        <v>475</v>
      </c>
      <c r="K14" s="18">
        <f>ROUND('Res-UP'!J9,0)</f>
        <v>353</v>
      </c>
      <c r="L14" s="18">
        <f>ROUND('Mix-UP'!J9,0)</f>
        <v>353</v>
      </c>
    </row>
    <row r="15" spans="1:12" ht="30" customHeight="1" x14ac:dyDescent="0.25">
      <c r="A15" s="8" t="s">
        <v>68</v>
      </c>
      <c r="B15" s="56" t="s">
        <v>63</v>
      </c>
      <c r="C15" s="56"/>
      <c r="E15" s="14"/>
      <c r="G15" s="17">
        <v>8</v>
      </c>
      <c r="H15" s="18">
        <f>ROUND(Townhouse!G10,0)</f>
        <v>1000</v>
      </c>
      <c r="I15" s="18">
        <f>ROUND('Res-SP'!I10,0)</f>
        <v>500</v>
      </c>
      <c r="J15" s="18">
        <f>ROUND('Mix-SP'!I11,0)</f>
        <v>500</v>
      </c>
      <c r="K15" s="18">
        <f>ROUND('Res-UP'!J10,0)</f>
        <v>400</v>
      </c>
      <c r="L15" s="18">
        <f>ROUND('Mix-UP'!J10,0)</f>
        <v>400</v>
      </c>
    </row>
    <row r="16" spans="1:12" ht="30" customHeight="1" x14ac:dyDescent="0.25">
      <c r="A16" s="8"/>
      <c r="B16" s="64" t="s">
        <v>74</v>
      </c>
      <c r="C16" s="64"/>
      <c r="G16" s="17">
        <v>9</v>
      </c>
      <c r="H16" s="18">
        <f>ROUND(Townhouse!G11,0)</f>
        <v>1125</v>
      </c>
      <c r="I16" s="18">
        <f>ROUND('Res-SP'!I11,0)</f>
        <v>530</v>
      </c>
      <c r="J16" s="18">
        <f>ROUND('Mix-SP'!I12,0)</f>
        <v>605</v>
      </c>
      <c r="K16" s="18">
        <f>ROUND('Res-UP'!J11,0)</f>
        <v>448</v>
      </c>
      <c r="L16" s="18">
        <f>ROUND('Mix-UP'!J11,0)</f>
        <v>448</v>
      </c>
    </row>
    <row r="17" spans="1:12" ht="30" customHeight="1" x14ac:dyDescent="0.25">
      <c r="A17" s="38" t="s">
        <v>11</v>
      </c>
      <c r="B17" s="61" t="s">
        <v>84</v>
      </c>
      <c r="C17" s="61"/>
      <c r="E17" s="44"/>
      <c r="F17" t="s">
        <v>83</v>
      </c>
      <c r="G17" s="17">
        <v>10</v>
      </c>
      <c r="H17" s="18">
        <f>ROUND(Townhouse!G12,0)</f>
        <v>1250</v>
      </c>
      <c r="I17" s="18">
        <f>ROUND('Res-SP'!I12,0)</f>
        <v>650</v>
      </c>
      <c r="J17" s="18">
        <f>ROUND('Mix-SP'!I13,0)</f>
        <v>650</v>
      </c>
      <c r="K17" s="18">
        <f>ROUND('Res-UP'!J12,0)</f>
        <v>495</v>
      </c>
      <c r="L17" s="18">
        <f>ROUND('Mix-UP'!J12,0)</f>
        <v>495</v>
      </c>
    </row>
    <row r="18" spans="1:12" ht="30" customHeight="1" x14ac:dyDescent="0.25">
      <c r="A18" s="38" t="s">
        <v>12</v>
      </c>
      <c r="B18" s="56" t="s">
        <v>69</v>
      </c>
      <c r="C18" s="56"/>
      <c r="E18" s="15"/>
      <c r="G18" s="17">
        <v>11</v>
      </c>
      <c r="H18" s="18">
        <f>ROUND(Townhouse!G13,0)</f>
        <v>1375</v>
      </c>
      <c r="I18" s="18">
        <f>ROUND('Res-SP'!I13,0)</f>
        <v>675</v>
      </c>
      <c r="J18" s="18" t="s">
        <v>19</v>
      </c>
      <c r="K18" s="18">
        <f>ROUND('Res-UP'!J13,0)</f>
        <v>543</v>
      </c>
      <c r="L18" s="19" t="s">
        <v>19</v>
      </c>
    </row>
    <row r="19" spans="1:12" ht="30" customHeight="1" x14ac:dyDescent="0.25">
      <c r="A19" s="38"/>
      <c r="B19" s="43"/>
      <c r="C19" s="45"/>
      <c r="E19" s="48" t="str">
        <f>IF(E17=0,"",E18/E17)</f>
        <v/>
      </c>
      <c r="F19" t="s">
        <v>89</v>
      </c>
      <c r="G19" s="17">
        <v>12</v>
      </c>
      <c r="H19" s="18">
        <f>ROUND(Townhouse!G14,0)</f>
        <v>1500</v>
      </c>
      <c r="I19" s="18">
        <f>ROUND('Res-SP'!I14,0)</f>
        <v>705</v>
      </c>
      <c r="J19" s="18" t="s">
        <v>19</v>
      </c>
      <c r="K19" s="18">
        <f>ROUND('Res-UP'!J14,0)</f>
        <v>590</v>
      </c>
      <c r="L19" s="19" t="s">
        <v>19</v>
      </c>
    </row>
    <row r="20" spans="1:12" x14ac:dyDescent="0.25">
      <c r="A20" s="38" t="s">
        <v>24</v>
      </c>
      <c r="B20" s="63" t="s">
        <v>90</v>
      </c>
      <c r="C20" s="56"/>
      <c r="G20" s="17">
        <v>13</v>
      </c>
      <c r="H20" s="18" t="s">
        <v>19</v>
      </c>
      <c r="I20" s="18" t="s">
        <v>19</v>
      </c>
      <c r="J20" s="18" t="s">
        <v>19</v>
      </c>
      <c r="K20" s="18">
        <f>ROUND('Res-UP'!J15,0)</f>
        <v>638</v>
      </c>
      <c r="L20" s="19" t="s">
        <v>19</v>
      </c>
    </row>
    <row r="21" spans="1:12" ht="34.9" customHeight="1" x14ac:dyDescent="0.25">
      <c r="A21" s="8"/>
      <c r="B21" s="49" t="s">
        <v>85</v>
      </c>
      <c r="C21" s="49"/>
      <c r="G21" s="17">
        <v>14</v>
      </c>
      <c r="H21" s="18" t="s">
        <v>19</v>
      </c>
      <c r="I21" s="18" t="s">
        <v>19</v>
      </c>
      <c r="J21" s="18" t="s">
        <v>19</v>
      </c>
      <c r="K21" s="18">
        <f>ROUND('Res-UP'!J16,0)</f>
        <v>685</v>
      </c>
      <c r="L21" s="19" t="s">
        <v>19</v>
      </c>
    </row>
    <row r="22" spans="1:12" ht="34.9" customHeight="1" x14ac:dyDescent="0.25">
      <c r="A22" s="8"/>
      <c r="B22" s="50" t="s">
        <v>86</v>
      </c>
      <c r="C22" s="50"/>
      <c r="E22" s="36"/>
      <c r="G22" s="17">
        <v>15</v>
      </c>
      <c r="H22" s="18" t="s">
        <v>19</v>
      </c>
      <c r="I22" s="18" t="s">
        <v>19</v>
      </c>
      <c r="J22" s="18" t="s">
        <v>19</v>
      </c>
      <c r="K22" s="18" t="s">
        <v>19</v>
      </c>
      <c r="L22" s="19" t="s">
        <v>19</v>
      </c>
    </row>
    <row r="23" spans="1:12" ht="33" customHeight="1" x14ac:dyDescent="0.25">
      <c r="A23" s="8"/>
      <c r="B23" s="49" t="s">
        <v>87</v>
      </c>
      <c r="C23" s="49"/>
      <c r="G23" s="17">
        <v>16</v>
      </c>
      <c r="H23" s="18" t="s">
        <v>19</v>
      </c>
      <c r="I23" s="18" t="s">
        <v>19</v>
      </c>
      <c r="J23" s="18" t="s">
        <v>19</v>
      </c>
      <c r="K23" s="18" t="s">
        <v>19</v>
      </c>
      <c r="L23" s="19" t="s">
        <v>19</v>
      </c>
    </row>
    <row r="24" spans="1:12" ht="39" customHeight="1" x14ac:dyDescent="0.25">
      <c r="A24" s="8"/>
      <c r="B24" s="49" t="s">
        <v>88</v>
      </c>
      <c r="C24" s="49"/>
      <c r="G24" s="17">
        <v>17</v>
      </c>
      <c r="H24" s="18" t="s">
        <v>19</v>
      </c>
      <c r="I24" s="18" t="s">
        <v>19</v>
      </c>
      <c r="J24" s="18" t="s">
        <v>19</v>
      </c>
      <c r="K24" s="19" t="s">
        <v>19</v>
      </c>
      <c r="L24" s="19" t="s">
        <v>19</v>
      </c>
    </row>
    <row r="25" spans="1:12" ht="25.15" customHeight="1" x14ac:dyDescent="0.25">
      <c r="A25" s="41" t="s">
        <v>64</v>
      </c>
      <c r="B25" s="36"/>
      <c r="C25" s="36"/>
      <c r="G25" s="17">
        <v>18</v>
      </c>
      <c r="H25" s="18" t="s">
        <v>19</v>
      </c>
      <c r="I25" s="18" t="s">
        <v>19</v>
      </c>
      <c r="J25" s="18" t="s">
        <v>19</v>
      </c>
      <c r="K25" s="19" t="s">
        <v>19</v>
      </c>
      <c r="L25" s="19" t="s">
        <v>19</v>
      </c>
    </row>
    <row r="26" spans="1:12" ht="15.75" x14ac:dyDescent="0.25">
      <c r="A26" s="38" t="s">
        <v>70</v>
      </c>
      <c r="B26" s="21" t="s">
        <v>23</v>
      </c>
      <c r="C26" s="20"/>
      <c r="E26" s="16"/>
      <c r="G26" s="17">
        <v>19</v>
      </c>
      <c r="H26" s="18" t="s">
        <v>19</v>
      </c>
      <c r="I26" s="18" t="s">
        <v>19</v>
      </c>
      <c r="J26" s="18" t="s">
        <v>19</v>
      </c>
      <c r="K26" s="19" t="s">
        <v>19</v>
      </c>
      <c r="L26" s="19" t="s">
        <v>19</v>
      </c>
    </row>
    <row r="27" spans="1:12" ht="15.75" x14ac:dyDescent="0.25">
      <c r="A27" s="38" t="s">
        <v>71</v>
      </c>
      <c r="B27" s="61" t="s">
        <v>5</v>
      </c>
      <c r="C27" s="61"/>
      <c r="E27" s="16"/>
      <c r="G27" s="17">
        <v>20</v>
      </c>
      <c r="H27" s="18" t="s">
        <v>19</v>
      </c>
      <c r="I27" s="18" t="s">
        <v>19</v>
      </c>
      <c r="J27" s="18" t="s">
        <v>19</v>
      </c>
      <c r="K27" s="19" t="s">
        <v>19</v>
      </c>
      <c r="L27" s="19" t="s">
        <v>19</v>
      </c>
    </row>
    <row r="28" spans="1:12" ht="31.9" customHeight="1" x14ac:dyDescent="0.25">
      <c r="A28" s="38" t="s">
        <v>72</v>
      </c>
      <c r="B28" s="61" t="s">
        <v>4</v>
      </c>
      <c r="C28" s="61"/>
      <c r="E28" s="16"/>
      <c r="G28" s="17">
        <v>21</v>
      </c>
      <c r="H28" s="18" t="s">
        <v>19</v>
      </c>
      <c r="I28" s="18" t="s">
        <v>19</v>
      </c>
      <c r="J28" s="18" t="s">
        <v>19</v>
      </c>
      <c r="K28" s="19" t="s">
        <v>19</v>
      </c>
      <c r="L28" s="19" t="s">
        <v>19</v>
      </c>
    </row>
    <row r="29" spans="1:12" ht="33" customHeight="1" x14ac:dyDescent="0.25">
      <c r="A29" s="8"/>
      <c r="B29" s="11"/>
      <c r="C29" s="11"/>
      <c r="G29" s="17">
        <v>22</v>
      </c>
      <c r="H29" s="18" t="s">
        <v>19</v>
      </c>
      <c r="I29" s="18" t="s">
        <v>19</v>
      </c>
      <c r="J29" s="18" t="s">
        <v>19</v>
      </c>
      <c r="K29" s="19" t="s">
        <v>19</v>
      </c>
      <c r="L29" s="19" t="s">
        <v>19</v>
      </c>
    </row>
    <row r="30" spans="1:12" ht="15" customHeight="1" x14ac:dyDescent="0.25">
      <c r="A30" s="9" t="s">
        <v>17</v>
      </c>
      <c r="B30" s="6"/>
      <c r="C30" s="6"/>
      <c r="E30" s="6"/>
      <c r="G30" s="17">
        <v>23</v>
      </c>
      <c r="H30" s="18" t="s">
        <v>19</v>
      </c>
      <c r="I30" s="18" t="s">
        <v>19</v>
      </c>
      <c r="J30" s="18" t="s">
        <v>19</v>
      </c>
      <c r="K30" s="19" t="s">
        <v>19</v>
      </c>
      <c r="L30" s="19" t="s">
        <v>19</v>
      </c>
    </row>
    <row r="31" spans="1:12" ht="15.75" x14ac:dyDescent="0.25">
      <c r="B31" s="59" t="s">
        <v>80</v>
      </c>
      <c r="C31" s="59"/>
      <c r="E31" s="7" t="str">
        <f xml:space="preserve"> IF(E9-E8&gt;4,"Yes","No")</f>
        <v>No</v>
      </c>
      <c r="G31" s="17">
        <v>24</v>
      </c>
      <c r="H31" s="18" t="s">
        <v>19</v>
      </c>
      <c r="I31" s="18" t="s">
        <v>19</v>
      </c>
      <c r="J31" s="18" t="s">
        <v>19</v>
      </c>
      <c r="K31" s="19" t="s">
        <v>19</v>
      </c>
      <c r="L31" s="19" t="s">
        <v>19</v>
      </c>
    </row>
    <row r="32" spans="1:12" ht="13.9" customHeight="1" x14ac:dyDescent="0.25">
      <c r="B32" s="59" t="s">
        <v>81</v>
      </c>
      <c r="C32" s="59"/>
      <c r="E32" s="7">
        <f>IF(E31="Yes",IF((E9-E8)*0.15&lt;1,1,ROUND(((E9-E8)*0.15),0)),0)</f>
        <v>0</v>
      </c>
      <c r="G32" s="17">
        <v>25</v>
      </c>
      <c r="H32" s="18" t="s">
        <v>19</v>
      </c>
      <c r="I32" s="18" t="s">
        <v>19</v>
      </c>
      <c r="J32" s="18" t="s">
        <v>19</v>
      </c>
      <c r="K32" s="19" t="s">
        <v>19</v>
      </c>
      <c r="L32" s="19" t="s">
        <v>19</v>
      </c>
    </row>
    <row r="33" spans="1:12" ht="16.149999999999999" customHeight="1" x14ac:dyDescent="0.25">
      <c r="B33" s="59" t="s">
        <v>82</v>
      </c>
      <c r="C33" s="59"/>
      <c r="E33" s="47">
        <f>IF(E26="No", LOOKUP(E32,G8:G33,H8:H33), IF(AND(E27="No",E28="No"), LOOKUP(E32,G8:G33,I8:I33), IF(AND(E27="No",E28="Yes"), LOOKUP(E32,G8:G33,J8:J33), IF(AND(E27="Yes",E28="No"),LOOKUP(E32,G8:G33,K8:K33), IF(AND(E27="Yes",E28="Yes"),LOOKUP(E32,G8:G33,L8:L33), 0)))))</f>
        <v>0</v>
      </c>
      <c r="F33" t="s">
        <v>83</v>
      </c>
      <c r="G33" s="17">
        <v>26</v>
      </c>
      <c r="H33" s="18" t="s">
        <v>19</v>
      </c>
      <c r="I33" s="18" t="s">
        <v>19</v>
      </c>
      <c r="J33" s="18" t="s">
        <v>19</v>
      </c>
      <c r="K33" s="19" t="s">
        <v>19</v>
      </c>
      <c r="L33" s="19" t="s">
        <v>19</v>
      </c>
    </row>
    <row r="34" spans="1:12" ht="15.75" x14ac:dyDescent="0.25">
      <c r="B34" s="59" t="s">
        <v>75</v>
      </c>
      <c r="C34" s="59"/>
      <c r="E34" s="32" t="e">
        <f>ROUND(E33*E19,0)</f>
        <v>#VALUE!</v>
      </c>
      <c r="G34" s="17">
        <v>27</v>
      </c>
      <c r="H34" s="18" t="s">
        <v>19</v>
      </c>
      <c r="I34" s="18" t="s">
        <v>19</v>
      </c>
      <c r="J34" s="18" t="s">
        <v>19</v>
      </c>
      <c r="K34" s="19" t="s">
        <v>19</v>
      </c>
      <c r="L34" s="19" t="s">
        <v>19</v>
      </c>
    </row>
    <row r="35" spans="1:12" x14ac:dyDescent="0.25">
      <c r="B35" s="10"/>
      <c r="C35" s="10"/>
      <c r="G35" s="17">
        <v>28</v>
      </c>
      <c r="H35" s="18" t="s">
        <v>19</v>
      </c>
      <c r="I35" s="18" t="s">
        <v>19</v>
      </c>
      <c r="J35" s="18" t="s">
        <v>19</v>
      </c>
      <c r="K35" s="19" t="s">
        <v>19</v>
      </c>
      <c r="L35" s="19" t="s">
        <v>19</v>
      </c>
    </row>
    <row r="36" spans="1:12" ht="13.9" customHeight="1" x14ac:dyDescent="0.25">
      <c r="A36" s="30"/>
      <c r="B36" s="30"/>
      <c r="C36" s="30"/>
      <c r="D36" s="30"/>
      <c r="E36" s="30"/>
      <c r="G36" s="17">
        <v>29</v>
      </c>
      <c r="H36" s="18" t="s">
        <v>19</v>
      </c>
      <c r="I36" s="18" t="s">
        <v>19</v>
      </c>
      <c r="J36" s="18" t="s">
        <v>19</v>
      </c>
      <c r="K36" s="19" t="s">
        <v>19</v>
      </c>
      <c r="L36" s="19" t="s">
        <v>19</v>
      </c>
    </row>
    <row r="37" spans="1:12" x14ac:dyDescent="0.25">
      <c r="A37" s="30"/>
      <c r="B37" s="30"/>
      <c r="C37" s="30"/>
      <c r="D37" s="30"/>
      <c r="E37" s="30"/>
      <c r="G37" s="17">
        <v>30</v>
      </c>
      <c r="H37" s="18" t="s">
        <v>19</v>
      </c>
      <c r="I37" s="18" t="s">
        <v>19</v>
      </c>
      <c r="J37" s="18" t="s">
        <v>19</v>
      </c>
      <c r="K37" s="19" t="s">
        <v>19</v>
      </c>
      <c r="L37" s="19" t="s">
        <v>19</v>
      </c>
    </row>
    <row r="38" spans="1:12" s="3" customFormat="1" x14ac:dyDescent="0.25">
      <c r="A38" s="30"/>
      <c r="B38" s="30"/>
      <c r="C38" s="30"/>
      <c r="D38" s="30"/>
      <c r="E38" s="30"/>
      <c r="G38" s="17">
        <v>31</v>
      </c>
      <c r="H38" s="18" t="s">
        <v>19</v>
      </c>
      <c r="I38" s="18" t="s">
        <v>19</v>
      </c>
      <c r="J38" s="18" t="s">
        <v>19</v>
      </c>
      <c r="K38" s="19" t="s">
        <v>19</v>
      </c>
      <c r="L38" s="19" t="s">
        <v>19</v>
      </c>
    </row>
    <row r="39" spans="1:12" ht="13.9" customHeight="1" x14ac:dyDescent="0.25">
      <c r="A39" s="30"/>
      <c r="B39" s="30"/>
      <c r="C39" s="30"/>
      <c r="D39" s="30"/>
      <c r="E39" s="30"/>
      <c r="G39" s="17">
        <v>32</v>
      </c>
      <c r="H39" s="18" t="s">
        <v>19</v>
      </c>
      <c r="I39" s="18" t="s">
        <v>19</v>
      </c>
      <c r="J39" s="18" t="s">
        <v>19</v>
      </c>
      <c r="K39" s="19" t="s">
        <v>19</v>
      </c>
      <c r="L39" s="19" t="s">
        <v>19</v>
      </c>
    </row>
    <row r="40" spans="1:12" x14ac:dyDescent="0.25">
      <c r="A40" s="31"/>
      <c r="B40" s="31"/>
      <c r="C40" s="31"/>
      <c r="D40" s="31"/>
      <c r="E40" s="31"/>
      <c r="G40" s="17">
        <v>33</v>
      </c>
      <c r="H40" s="18" t="s">
        <v>19</v>
      </c>
      <c r="I40" s="18" t="s">
        <v>19</v>
      </c>
      <c r="J40" s="18" t="s">
        <v>19</v>
      </c>
      <c r="K40" s="19" t="s">
        <v>19</v>
      </c>
      <c r="L40" s="19" t="s">
        <v>19</v>
      </c>
    </row>
    <row r="41" spans="1:12" x14ac:dyDescent="0.25">
      <c r="G41" s="17">
        <v>34</v>
      </c>
      <c r="H41" s="18" t="s">
        <v>19</v>
      </c>
      <c r="I41" s="18" t="s">
        <v>19</v>
      </c>
      <c r="J41" s="18" t="s">
        <v>19</v>
      </c>
      <c r="K41" s="19" t="s">
        <v>19</v>
      </c>
      <c r="L41" s="19" t="s">
        <v>19</v>
      </c>
    </row>
    <row r="42" spans="1:12" ht="13.9" customHeight="1" x14ac:dyDescent="0.25">
      <c r="G42" s="17">
        <v>35</v>
      </c>
      <c r="H42" s="18" t="s">
        <v>19</v>
      </c>
      <c r="I42" s="18" t="s">
        <v>19</v>
      </c>
      <c r="J42" s="18" t="s">
        <v>19</v>
      </c>
      <c r="K42" s="19" t="s">
        <v>19</v>
      </c>
      <c r="L42" s="19" t="s">
        <v>19</v>
      </c>
    </row>
    <row r="43" spans="1:12" x14ac:dyDescent="0.25">
      <c r="G43" s="17">
        <v>36</v>
      </c>
      <c r="H43" s="18" t="s">
        <v>19</v>
      </c>
      <c r="I43" s="18" t="s">
        <v>19</v>
      </c>
      <c r="J43" s="18" t="s">
        <v>19</v>
      </c>
      <c r="K43" s="19" t="s">
        <v>19</v>
      </c>
      <c r="L43" s="19" t="s">
        <v>19</v>
      </c>
    </row>
    <row r="44" spans="1:12" x14ac:dyDescent="0.25">
      <c r="G44" s="17">
        <v>37</v>
      </c>
      <c r="H44" s="18" t="s">
        <v>19</v>
      </c>
      <c r="I44" s="18" t="s">
        <v>19</v>
      </c>
      <c r="J44" s="18" t="s">
        <v>19</v>
      </c>
      <c r="K44" s="19" t="s">
        <v>19</v>
      </c>
      <c r="L44" s="19" t="s">
        <v>19</v>
      </c>
    </row>
    <row r="45" spans="1:12" x14ac:dyDescent="0.25">
      <c r="A45"/>
      <c r="G45" s="17">
        <v>38</v>
      </c>
      <c r="H45" s="18" t="s">
        <v>19</v>
      </c>
      <c r="I45" s="18" t="s">
        <v>19</v>
      </c>
      <c r="J45" s="18" t="s">
        <v>19</v>
      </c>
      <c r="K45" s="19" t="s">
        <v>19</v>
      </c>
      <c r="L45" s="19" t="s">
        <v>19</v>
      </c>
    </row>
    <row r="46" spans="1:12" x14ac:dyDescent="0.25">
      <c r="A46"/>
      <c r="G46" s="17">
        <v>39</v>
      </c>
      <c r="H46" s="18" t="s">
        <v>19</v>
      </c>
      <c r="I46" s="18" t="s">
        <v>19</v>
      </c>
      <c r="J46" s="18" t="s">
        <v>19</v>
      </c>
      <c r="K46" s="19" t="s">
        <v>19</v>
      </c>
      <c r="L46" s="19" t="s">
        <v>19</v>
      </c>
    </row>
    <row r="47" spans="1:12" x14ac:dyDescent="0.25">
      <c r="A47"/>
      <c r="G47" s="17">
        <v>40</v>
      </c>
      <c r="H47" s="18" t="s">
        <v>19</v>
      </c>
      <c r="I47" s="18" t="s">
        <v>19</v>
      </c>
      <c r="J47" s="18" t="s">
        <v>19</v>
      </c>
      <c r="K47" s="19" t="s">
        <v>19</v>
      </c>
      <c r="L47" s="19" t="s">
        <v>19</v>
      </c>
    </row>
    <row r="48" spans="1:12" x14ac:dyDescent="0.25">
      <c r="A48"/>
      <c r="G48" s="17">
        <v>41</v>
      </c>
      <c r="H48" s="18" t="s">
        <v>19</v>
      </c>
      <c r="I48" s="18" t="s">
        <v>19</v>
      </c>
      <c r="J48" s="18" t="s">
        <v>19</v>
      </c>
      <c r="K48" s="19" t="s">
        <v>19</v>
      </c>
      <c r="L48" s="19" t="s">
        <v>19</v>
      </c>
    </row>
    <row r="49" spans="1:16" x14ac:dyDescent="0.25">
      <c r="A49"/>
      <c r="G49" s="17">
        <v>42</v>
      </c>
      <c r="H49" s="18" t="s">
        <v>19</v>
      </c>
      <c r="I49" s="18" t="s">
        <v>19</v>
      </c>
      <c r="J49" s="18" t="s">
        <v>19</v>
      </c>
      <c r="K49" s="19" t="s">
        <v>19</v>
      </c>
      <c r="L49" s="19" t="s">
        <v>19</v>
      </c>
    </row>
    <row r="50" spans="1:16" s="5" customFormat="1" x14ac:dyDescent="0.25">
      <c r="A50"/>
      <c r="B50"/>
      <c r="C50"/>
      <c r="D50"/>
      <c r="E50"/>
      <c r="F50"/>
      <c r="G50" s="17">
        <v>43</v>
      </c>
      <c r="H50" s="18" t="s">
        <v>19</v>
      </c>
      <c r="I50" s="18" t="s">
        <v>19</v>
      </c>
      <c r="J50" s="18" t="s">
        <v>19</v>
      </c>
      <c r="K50" s="19" t="s">
        <v>19</v>
      </c>
      <c r="L50" s="19" t="s">
        <v>19</v>
      </c>
      <c r="M50"/>
      <c r="N50"/>
      <c r="O50"/>
      <c r="P50"/>
    </row>
    <row r="51" spans="1:16" x14ac:dyDescent="0.25">
      <c r="A51"/>
      <c r="G51" s="17">
        <v>44</v>
      </c>
      <c r="H51" s="18" t="s">
        <v>19</v>
      </c>
      <c r="I51" s="18" t="s">
        <v>19</v>
      </c>
      <c r="J51" s="18" t="s">
        <v>19</v>
      </c>
      <c r="K51" s="19" t="s">
        <v>19</v>
      </c>
      <c r="L51" s="19" t="s">
        <v>19</v>
      </c>
    </row>
    <row r="52" spans="1:16" x14ac:dyDescent="0.25">
      <c r="A52"/>
      <c r="G52" s="17">
        <v>45</v>
      </c>
      <c r="H52" s="18" t="s">
        <v>19</v>
      </c>
      <c r="I52" s="18" t="s">
        <v>19</v>
      </c>
      <c r="J52" s="18" t="s">
        <v>19</v>
      </c>
      <c r="K52" s="19" t="s">
        <v>19</v>
      </c>
      <c r="L52" s="19" t="s">
        <v>19</v>
      </c>
    </row>
    <row r="53" spans="1:16" s="4" customFormat="1" x14ac:dyDescent="0.25">
      <c r="A53"/>
      <c r="B53"/>
      <c r="C53"/>
      <c r="D53"/>
      <c r="E53"/>
      <c r="F53"/>
      <c r="G53" s="17">
        <v>46</v>
      </c>
      <c r="H53" s="18" t="s">
        <v>19</v>
      </c>
      <c r="I53" s="18" t="s">
        <v>19</v>
      </c>
      <c r="J53" s="18" t="s">
        <v>19</v>
      </c>
      <c r="K53" s="19" t="s">
        <v>19</v>
      </c>
      <c r="L53" s="19" t="s">
        <v>19</v>
      </c>
      <c r="M53"/>
      <c r="N53"/>
      <c r="O53"/>
      <c r="P53"/>
    </row>
    <row r="54" spans="1:16" x14ac:dyDescent="0.25">
      <c r="A54"/>
      <c r="G54" s="17">
        <v>47</v>
      </c>
      <c r="H54" s="18" t="s">
        <v>19</v>
      </c>
      <c r="I54" s="18" t="s">
        <v>19</v>
      </c>
      <c r="J54" s="18" t="s">
        <v>19</v>
      </c>
      <c r="K54" s="19" t="s">
        <v>19</v>
      </c>
      <c r="L54" s="19" t="s">
        <v>19</v>
      </c>
    </row>
    <row r="55" spans="1:16" x14ac:dyDescent="0.25">
      <c r="A55"/>
      <c r="G55" s="17">
        <v>48</v>
      </c>
      <c r="H55" s="18" t="s">
        <v>19</v>
      </c>
      <c r="I55" s="18" t="s">
        <v>19</v>
      </c>
      <c r="J55" s="18" t="s">
        <v>19</v>
      </c>
      <c r="K55" s="19" t="s">
        <v>19</v>
      </c>
      <c r="L55" s="19" t="s">
        <v>19</v>
      </c>
    </row>
    <row r="56" spans="1:16" x14ac:dyDescent="0.25">
      <c r="A56"/>
      <c r="G56" s="17">
        <v>49</v>
      </c>
      <c r="H56" s="18" t="s">
        <v>19</v>
      </c>
      <c r="I56" s="18" t="s">
        <v>19</v>
      </c>
      <c r="J56" s="18" t="s">
        <v>19</v>
      </c>
      <c r="K56" s="19" t="s">
        <v>19</v>
      </c>
      <c r="L56" s="19" t="s">
        <v>19</v>
      </c>
    </row>
    <row r="57" spans="1:16" x14ac:dyDescent="0.25">
      <c r="A57"/>
      <c r="G57" s="17">
        <v>50</v>
      </c>
      <c r="H57" s="18" t="s">
        <v>19</v>
      </c>
      <c r="I57" s="18" t="s">
        <v>19</v>
      </c>
      <c r="J57" s="18" t="s">
        <v>19</v>
      </c>
      <c r="K57" s="19" t="s">
        <v>19</v>
      </c>
      <c r="L57" s="19" t="s">
        <v>19</v>
      </c>
    </row>
    <row r="58" spans="1:16" x14ac:dyDescent="0.25">
      <c r="A58"/>
    </row>
    <row r="59" spans="1:16" x14ac:dyDescent="0.25">
      <c r="A59"/>
    </row>
    <row r="60" spans="1:16" x14ac:dyDescent="0.25">
      <c r="A60"/>
    </row>
    <row r="61" spans="1:16" x14ac:dyDescent="0.25">
      <c r="A61"/>
    </row>
  </sheetData>
  <sheetProtection algorithmName="SHA-512" hashValue="FFaVsuEGxaEbcXvsHzL+suPrQBECsZiiATFcWmHBh49H+G+NijqpJcvVN6d57nXqomWmcQauMgrtIGFUP7K34w==" saltValue="DsB2/0GqjkXP1hH1YFC/YQ==" spinCount="100000" sheet="1" objects="1" scenarios="1"/>
  <mergeCells count="26">
    <mergeCell ref="C1:D1"/>
    <mergeCell ref="C2:D2"/>
    <mergeCell ref="B34:C34"/>
    <mergeCell ref="B9:C9"/>
    <mergeCell ref="B17:C17"/>
    <mergeCell ref="B27:C27"/>
    <mergeCell ref="B28:C28"/>
    <mergeCell ref="C3:E3"/>
    <mergeCell ref="B8:C8"/>
    <mergeCell ref="B31:C31"/>
    <mergeCell ref="B32:C32"/>
    <mergeCell ref="B33:C33"/>
    <mergeCell ref="B12:C12"/>
    <mergeCell ref="B20:C20"/>
    <mergeCell ref="B18:C18"/>
    <mergeCell ref="B16:C16"/>
    <mergeCell ref="B21:C21"/>
    <mergeCell ref="B22:C22"/>
    <mergeCell ref="B23:C23"/>
    <mergeCell ref="B24:C24"/>
    <mergeCell ref="A4:B4"/>
    <mergeCell ref="C4:E4"/>
    <mergeCell ref="B11:C11"/>
    <mergeCell ref="B13:C13"/>
    <mergeCell ref="B14:C14"/>
    <mergeCell ref="B15:C15"/>
  </mergeCells>
  <phoneticPr fontId="3" type="noConversion"/>
  <printOptions horizontalCentered="1"/>
  <pageMargins left="0.70866141732283472" right="0.70866141732283472" top="0.55118110236220474" bottom="0.55118110236220474" header="0.31496062992125984" footer="0.31496062992125984"/>
  <pageSetup scale="72"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171450</xdr:colOff>
                    <xdr:row>21</xdr:row>
                    <xdr:rowOff>47625</xdr:rowOff>
                  </from>
                  <to>
                    <xdr:col>0</xdr:col>
                    <xdr:colOff>542925</xdr:colOff>
                    <xdr:row>21</xdr:row>
                    <xdr:rowOff>219075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171450</xdr:colOff>
                    <xdr:row>22</xdr:row>
                    <xdr:rowOff>19050</xdr:rowOff>
                  </from>
                  <to>
                    <xdr:col>0</xdr:col>
                    <xdr:colOff>542925</xdr:colOff>
                    <xdr:row>22</xdr:row>
                    <xdr:rowOff>190500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171450</xdr:colOff>
                    <xdr:row>23</xdr:row>
                    <xdr:rowOff>0</xdr:rowOff>
                  </from>
                  <to>
                    <xdr:col>0</xdr:col>
                    <xdr:colOff>542925</xdr:colOff>
                    <xdr:row>23</xdr:row>
                    <xdr:rowOff>171450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0</xdr:col>
                    <xdr:colOff>152400</xdr:colOff>
                    <xdr:row>20</xdr:row>
                    <xdr:rowOff>57150</xdr:rowOff>
                  </from>
                  <to>
                    <xdr:col>0</xdr:col>
                    <xdr:colOff>523875</xdr:colOff>
                    <xdr:row>20</xdr:row>
                    <xdr:rowOff>209550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9" sqref="D19"/>
    </sheetView>
  </sheetViews>
  <sheetFormatPr defaultColWidth="10.85546875" defaultRowHeight="15" x14ac:dyDescent="0.25"/>
  <cols>
    <col min="1" max="1" width="14.7109375" bestFit="1" customWidth="1"/>
    <col min="2" max="2" width="11.7109375" customWidth="1"/>
    <col min="7" max="7" width="8.28515625" bestFit="1" customWidth="1"/>
  </cols>
  <sheetData>
    <row r="1" spans="1:7" x14ac:dyDescent="0.25">
      <c r="A1" s="65" t="s">
        <v>42</v>
      </c>
      <c r="B1" s="65"/>
    </row>
    <row r="2" spans="1:7" ht="30" x14ac:dyDescent="0.25">
      <c r="A2" s="25" t="s">
        <v>31</v>
      </c>
      <c r="B2" s="27" t="s">
        <v>25</v>
      </c>
      <c r="C2" s="27" t="s">
        <v>26</v>
      </c>
      <c r="D2" s="27" t="s">
        <v>27</v>
      </c>
      <c r="E2" s="27" t="s">
        <v>28</v>
      </c>
      <c r="F2" s="27" t="s">
        <v>29</v>
      </c>
      <c r="G2" s="28" t="s">
        <v>30</v>
      </c>
    </row>
    <row r="3" spans="1:7" x14ac:dyDescent="0.25">
      <c r="A3">
        <v>1</v>
      </c>
      <c r="B3" s="22">
        <v>65</v>
      </c>
      <c r="C3" s="22">
        <v>12</v>
      </c>
      <c r="D3" s="22">
        <v>11</v>
      </c>
      <c r="E3" s="22">
        <v>10</v>
      </c>
      <c r="F3" s="22">
        <v>27</v>
      </c>
      <c r="G3" s="1">
        <f t="shared" ref="G3:G14" si="0">SUM(B3:F3)</f>
        <v>125</v>
      </c>
    </row>
    <row r="4" spans="1:7" x14ac:dyDescent="0.25">
      <c r="A4">
        <v>2</v>
      </c>
      <c r="B4">
        <f t="shared" ref="B4:B14" si="1">$B$3*A4</f>
        <v>130</v>
      </c>
      <c r="C4">
        <f t="shared" ref="C4:C14" si="2">$C$3*A4</f>
        <v>24</v>
      </c>
      <c r="D4">
        <f t="shared" ref="D4:D14" si="3">$D$3*A4</f>
        <v>22</v>
      </c>
      <c r="E4">
        <f t="shared" ref="E4:E14" si="4">$E$3*A4</f>
        <v>20</v>
      </c>
      <c r="F4">
        <f t="shared" ref="F4:F14" si="5">$F$3*A4</f>
        <v>54</v>
      </c>
      <c r="G4" s="1">
        <f t="shared" si="0"/>
        <v>250</v>
      </c>
    </row>
    <row r="5" spans="1:7" x14ac:dyDescent="0.25">
      <c r="A5">
        <v>3</v>
      </c>
      <c r="B5">
        <f t="shared" si="1"/>
        <v>195</v>
      </c>
      <c r="C5">
        <f t="shared" si="2"/>
        <v>36</v>
      </c>
      <c r="D5">
        <f t="shared" si="3"/>
        <v>33</v>
      </c>
      <c r="E5">
        <f t="shared" si="4"/>
        <v>30</v>
      </c>
      <c r="F5">
        <f t="shared" si="5"/>
        <v>81</v>
      </c>
      <c r="G5" s="1">
        <f t="shared" si="0"/>
        <v>375</v>
      </c>
    </row>
    <row r="6" spans="1:7" x14ac:dyDescent="0.25">
      <c r="A6">
        <v>4</v>
      </c>
      <c r="B6">
        <f t="shared" si="1"/>
        <v>260</v>
      </c>
      <c r="C6">
        <f t="shared" si="2"/>
        <v>48</v>
      </c>
      <c r="D6">
        <f t="shared" si="3"/>
        <v>44</v>
      </c>
      <c r="E6">
        <f t="shared" si="4"/>
        <v>40</v>
      </c>
      <c r="F6">
        <f t="shared" si="5"/>
        <v>108</v>
      </c>
      <c r="G6" s="1">
        <f t="shared" si="0"/>
        <v>500</v>
      </c>
    </row>
    <row r="7" spans="1:7" x14ac:dyDescent="0.25">
      <c r="A7">
        <v>5</v>
      </c>
      <c r="B7">
        <f t="shared" si="1"/>
        <v>325</v>
      </c>
      <c r="C7">
        <f t="shared" si="2"/>
        <v>60</v>
      </c>
      <c r="D7">
        <f t="shared" si="3"/>
        <v>55</v>
      </c>
      <c r="E7">
        <f t="shared" si="4"/>
        <v>50</v>
      </c>
      <c r="F7">
        <f t="shared" si="5"/>
        <v>135</v>
      </c>
      <c r="G7" s="1">
        <f t="shared" si="0"/>
        <v>625</v>
      </c>
    </row>
    <row r="8" spans="1:7" x14ac:dyDescent="0.25">
      <c r="A8">
        <v>6</v>
      </c>
      <c r="B8">
        <f t="shared" si="1"/>
        <v>390</v>
      </c>
      <c r="C8">
        <f t="shared" si="2"/>
        <v>72</v>
      </c>
      <c r="D8">
        <f t="shared" si="3"/>
        <v>66</v>
      </c>
      <c r="E8">
        <f t="shared" si="4"/>
        <v>60</v>
      </c>
      <c r="F8">
        <f t="shared" si="5"/>
        <v>162</v>
      </c>
      <c r="G8" s="1">
        <f t="shared" si="0"/>
        <v>750</v>
      </c>
    </row>
    <row r="9" spans="1:7" x14ac:dyDescent="0.25">
      <c r="A9">
        <v>7</v>
      </c>
      <c r="B9">
        <f t="shared" si="1"/>
        <v>455</v>
      </c>
      <c r="C9">
        <f t="shared" si="2"/>
        <v>84</v>
      </c>
      <c r="D9">
        <f t="shared" si="3"/>
        <v>77</v>
      </c>
      <c r="E9">
        <f t="shared" si="4"/>
        <v>70</v>
      </c>
      <c r="F9">
        <f t="shared" si="5"/>
        <v>189</v>
      </c>
      <c r="G9" s="1">
        <f t="shared" si="0"/>
        <v>875</v>
      </c>
    </row>
    <row r="10" spans="1:7" x14ac:dyDescent="0.25">
      <c r="A10">
        <v>8</v>
      </c>
      <c r="B10">
        <f t="shared" si="1"/>
        <v>520</v>
      </c>
      <c r="C10">
        <f t="shared" si="2"/>
        <v>96</v>
      </c>
      <c r="D10">
        <f t="shared" si="3"/>
        <v>88</v>
      </c>
      <c r="E10">
        <f t="shared" si="4"/>
        <v>80</v>
      </c>
      <c r="F10">
        <f t="shared" si="5"/>
        <v>216</v>
      </c>
      <c r="G10" s="1">
        <f t="shared" si="0"/>
        <v>1000</v>
      </c>
    </row>
    <row r="11" spans="1:7" x14ac:dyDescent="0.25">
      <c r="A11">
        <v>9</v>
      </c>
      <c r="B11">
        <f t="shared" si="1"/>
        <v>585</v>
      </c>
      <c r="C11">
        <f t="shared" si="2"/>
        <v>108</v>
      </c>
      <c r="D11">
        <f t="shared" si="3"/>
        <v>99</v>
      </c>
      <c r="E11">
        <f t="shared" si="4"/>
        <v>90</v>
      </c>
      <c r="F11">
        <f t="shared" si="5"/>
        <v>243</v>
      </c>
      <c r="G11" s="1">
        <f t="shared" si="0"/>
        <v>1125</v>
      </c>
    </row>
    <row r="12" spans="1:7" x14ac:dyDescent="0.25">
      <c r="A12">
        <v>10</v>
      </c>
      <c r="B12">
        <f t="shared" si="1"/>
        <v>650</v>
      </c>
      <c r="C12">
        <f t="shared" si="2"/>
        <v>120</v>
      </c>
      <c r="D12">
        <f t="shared" si="3"/>
        <v>110</v>
      </c>
      <c r="E12">
        <f t="shared" si="4"/>
        <v>100</v>
      </c>
      <c r="F12">
        <f t="shared" si="5"/>
        <v>270</v>
      </c>
      <c r="G12" s="1">
        <f t="shared" si="0"/>
        <v>1250</v>
      </c>
    </row>
    <row r="13" spans="1:7" x14ac:dyDescent="0.25">
      <c r="A13">
        <v>11</v>
      </c>
      <c r="B13">
        <f t="shared" si="1"/>
        <v>715</v>
      </c>
      <c r="C13">
        <f t="shared" si="2"/>
        <v>132</v>
      </c>
      <c r="D13">
        <f t="shared" si="3"/>
        <v>121</v>
      </c>
      <c r="E13">
        <f t="shared" si="4"/>
        <v>110</v>
      </c>
      <c r="F13">
        <f t="shared" si="5"/>
        <v>297</v>
      </c>
      <c r="G13" s="1">
        <f t="shared" si="0"/>
        <v>1375</v>
      </c>
    </row>
    <row r="14" spans="1:7" x14ac:dyDescent="0.25">
      <c r="A14">
        <v>12</v>
      </c>
      <c r="B14">
        <f t="shared" si="1"/>
        <v>780</v>
      </c>
      <c r="C14">
        <f t="shared" si="2"/>
        <v>144</v>
      </c>
      <c r="D14">
        <f t="shared" si="3"/>
        <v>132</v>
      </c>
      <c r="E14">
        <f t="shared" si="4"/>
        <v>120</v>
      </c>
      <c r="F14">
        <f t="shared" si="5"/>
        <v>324</v>
      </c>
      <c r="G14" s="1">
        <f t="shared" si="0"/>
        <v>1500</v>
      </c>
    </row>
  </sheetData>
  <mergeCells count="1">
    <mergeCell ref="A1:B1"/>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D20" sqref="D20"/>
    </sheetView>
  </sheetViews>
  <sheetFormatPr defaultColWidth="10.85546875" defaultRowHeight="15" x14ac:dyDescent="0.25"/>
  <sheetData>
    <row r="1" spans="1:9" x14ac:dyDescent="0.25">
      <c r="A1" t="s">
        <v>40</v>
      </c>
    </row>
    <row r="2" spans="1:9" ht="79.5" x14ac:dyDescent="0.25">
      <c r="A2" s="27" t="s">
        <v>31</v>
      </c>
      <c r="B2" s="27" t="s">
        <v>32</v>
      </c>
      <c r="C2" s="27" t="s">
        <v>33</v>
      </c>
      <c r="D2" s="27" t="s">
        <v>39</v>
      </c>
      <c r="E2" s="27" t="s">
        <v>35</v>
      </c>
      <c r="F2" s="27" t="s">
        <v>36</v>
      </c>
      <c r="G2" s="37" t="s">
        <v>76</v>
      </c>
      <c r="H2" s="42" t="s">
        <v>37</v>
      </c>
      <c r="I2" s="29" t="s">
        <v>30</v>
      </c>
    </row>
    <row r="3" spans="1:9" x14ac:dyDescent="0.25">
      <c r="A3">
        <v>1</v>
      </c>
      <c r="B3">
        <v>1</v>
      </c>
      <c r="C3" s="24">
        <f t="shared" ref="C3:C14" si="0">75*(B3)</f>
        <v>75</v>
      </c>
      <c r="D3">
        <v>1</v>
      </c>
      <c r="E3" s="24">
        <f t="shared" ref="E3:E14" si="1">5*(D3)</f>
        <v>5</v>
      </c>
      <c r="F3" s="24">
        <v>10</v>
      </c>
      <c r="G3">
        <v>1</v>
      </c>
      <c r="H3" s="24">
        <v>20</v>
      </c>
      <c r="I3" s="1">
        <f t="shared" ref="I3:I14" si="2">(C3)+(E3)+(F3)+(H3)</f>
        <v>110</v>
      </c>
    </row>
    <row r="4" spans="1:9" x14ac:dyDescent="0.25">
      <c r="A4">
        <v>2</v>
      </c>
      <c r="B4">
        <v>1</v>
      </c>
      <c r="C4" s="24">
        <f t="shared" si="0"/>
        <v>75</v>
      </c>
      <c r="D4">
        <v>2</v>
      </c>
      <c r="E4" s="24">
        <f t="shared" si="1"/>
        <v>10</v>
      </c>
      <c r="F4" s="24">
        <v>20</v>
      </c>
      <c r="G4">
        <v>3</v>
      </c>
      <c r="H4" s="24">
        <f>H3+35</f>
        <v>55</v>
      </c>
      <c r="I4" s="1">
        <f t="shared" si="2"/>
        <v>160</v>
      </c>
    </row>
    <row r="5" spans="1:9" x14ac:dyDescent="0.25">
      <c r="A5">
        <v>3</v>
      </c>
      <c r="B5">
        <v>1</v>
      </c>
      <c r="C5" s="24">
        <f t="shared" si="0"/>
        <v>75</v>
      </c>
      <c r="D5">
        <v>3</v>
      </c>
      <c r="E5" s="24">
        <f t="shared" si="1"/>
        <v>15</v>
      </c>
      <c r="F5" s="24">
        <v>30</v>
      </c>
      <c r="G5">
        <v>4</v>
      </c>
      <c r="H5" s="24">
        <f>H4+15</f>
        <v>70</v>
      </c>
      <c r="I5" s="1">
        <f t="shared" si="2"/>
        <v>190</v>
      </c>
    </row>
    <row r="6" spans="1:9" x14ac:dyDescent="0.25">
      <c r="A6">
        <v>4</v>
      </c>
      <c r="B6">
        <v>2</v>
      </c>
      <c r="C6" s="24">
        <f t="shared" si="0"/>
        <v>150</v>
      </c>
      <c r="D6">
        <v>4</v>
      </c>
      <c r="E6" s="24">
        <f t="shared" si="1"/>
        <v>20</v>
      </c>
      <c r="F6" s="24">
        <v>40</v>
      </c>
      <c r="G6">
        <v>5</v>
      </c>
      <c r="H6" s="24">
        <f>H5+20</f>
        <v>90</v>
      </c>
      <c r="I6" s="1">
        <f t="shared" si="2"/>
        <v>300</v>
      </c>
    </row>
    <row r="7" spans="1:9" x14ac:dyDescent="0.25">
      <c r="A7">
        <v>5</v>
      </c>
      <c r="B7">
        <v>2</v>
      </c>
      <c r="C7" s="24">
        <f t="shared" si="0"/>
        <v>150</v>
      </c>
      <c r="D7">
        <v>4</v>
      </c>
      <c r="E7" s="24">
        <f t="shared" si="1"/>
        <v>20</v>
      </c>
      <c r="F7" s="24">
        <v>50</v>
      </c>
      <c r="G7">
        <v>6</v>
      </c>
      <c r="H7" s="24">
        <f>H6+15</f>
        <v>105</v>
      </c>
      <c r="I7" s="1">
        <f t="shared" si="2"/>
        <v>325</v>
      </c>
    </row>
    <row r="8" spans="1:9" x14ac:dyDescent="0.25">
      <c r="A8">
        <v>6</v>
      </c>
      <c r="B8">
        <v>2</v>
      </c>
      <c r="C8" s="24">
        <f t="shared" si="0"/>
        <v>150</v>
      </c>
      <c r="D8">
        <v>4</v>
      </c>
      <c r="E8" s="24">
        <f t="shared" si="1"/>
        <v>20</v>
      </c>
      <c r="F8" s="24">
        <v>60</v>
      </c>
      <c r="G8">
        <v>8</v>
      </c>
      <c r="H8" s="24">
        <f>H7+35</f>
        <v>140</v>
      </c>
      <c r="I8" s="1">
        <f t="shared" si="2"/>
        <v>370</v>
      </c>
    </row>
    <row r="9" spans="1:9" x14ac:dyDescent="0.25">
      <c r="A9">
        <v>7</v>
      </c>
      <c r="B9">
        <v>2</v>
      </c>
      <c r="C9" s="24">
        <v>225</v>
      </c>
      <c r="D9">
        <v>4</v>
      </c>
      <c r="E9" s="24">
        <f t="shared" si="1"/>
        <v>20</v>
      </c>
      <c r="F9" s="24">
        <v>70</v>
      </c>
      <c r="G9">
        <v>9</v>
      </c>
      <c r="H9" s="24">
        <f>H8+20</f>
        <v>160</v>
      </c>
      <c r="I9" s="1">
        <f t="shared" si="2"/>
        <v>475</v>
      </c>
    </row>
    <row r="10" spans="1:9" x14ac:dyDescent="0.25">
      <c r="A10">
        <v>8</v>
      </c>
      <c r="B10">
        <v>3</v>
      </c>
      <c r="C10" s="24">
        <f t="shared" si="0"/>
        <v>225</v>
      </c>
      <c r="D10">
        <v>4</v>
      </c>
      <c r="E10" s="24">
        <f t="shared" si="1"/>
        <v>20</v>
      </c>
      <c r="F10" s="24">
        <v>80</v>
      </c>
      <c r="G10">
        <v>10</v>
      </c>
      <c r="H10" s="24">
        <f>H9+15</f>
        <v>175</v>
      </c>
      <c r="I10" s="1">
        <f t="shared" si="2"/>
        <v>500</v>
      </c>
    </row>
    <row r="11" spans="1:9" x14ac:dyDescent="0.25">
      <c r="A11">
        <v>9</v>
      </c>
      <c r="B11">
        <v>3</v>
      </c>
      <c r="C11" s="24">
        <f t="shared" si="0"/>
        <v>225</v>
      </c>
      <c r="D11">
        <v>4</v>
      </c>
      <c r="E11" s="24">
        <f t="shared" si="1"/>
        <v>20</v>
      </c>
      <c r="F11" s="24">
        <v>90</v>
      </c>
      <c r="G11">
        <v>11</v>
      </c>
      <c r="H11" s="24">
        <f>H10+20</f>
        <v>195</v>
      </c>
      <c r="I11" s="1">
        <f t="shared" si="2"/>
        <v>530</v>
      </c>
    </row>
    <row r="12" spans="1:9" x14ac:dyDescent="0.25">
      <c r="A12">
        <v>10</v>
      </c>
      <c r="B12">
        <v>3</v>
      </c>
      <c r="C12" s="24">
        <v>300</v>
      </c>
      <c r="D12">
        <v>4</v>
      </c>
      <c r="E12" s="24">
        <f t="shared" si="1"/>
        <v>20</v>
      </c>
      <c r="F12" s="24">
        <v>100</v>
      </c>
      <c r="G12">
        <v>13</v>
      </c>
      <c r="H12" s="24">
        <f>H11+35</f>
        <v>230</v>
      </c>
      <c r="I12" s="1">
        <f t="shared" si="2"/>
        <v>650</v>
      </c>
    </row>
    <row r="13" spans="1:9" x14ac:dyDescent="0.25">
      <c r="A13">
        <v>11</v>
      </c>
      <c r="B13">
        <v>4</v>
      </c>
      <c r="C13" s="24">
        <f t="shared" si="0"/>
        <v>300</v>
      </c>
      <c r="D13">
        <v>4</v>
      </c>
      <c r="E13" s="24">
        <f t="shared" si="1"/>
        <v>20</v>
      </c>
      <c r="F13" s="24">
        <v>110</v>
      </c>
      <c r="G13">
        <v>14</v>
      </c>
      <c r="H13" s="24">
        <f>H12+15</f>
        <v>245</v>
      </c>
      <c r="I13" s="1">
        <f t="shared" si="2"/>
        <v>675</v>
      </c>
    </row>
    <row r="14" spans="1:9" x14ac:dyDescent="0.25">
      <c r="A14">
        <v>12</v>
      </c>
      <c r="B14">
        <v>4</v>
      </c>
      <c r="C14" s="24">
        <f t="shared" si="0"/>
        <v>300</v>
      </c>
      <c r="D14">
        <v>4</v>
      </c>
      <c r="E14" s="24">
        <f t="shared" si="1"/>
        <v>20</v>
      </c>
      <c r="F14" s="24">
        <v>120</v>
      </c>
      <c r="G14">
        <v>15</v>
      </c>
      <c r="H14" s="24">
        <f>H13+20</f>
        <v>265</v>
      </c>
      <c r="I14" s="1">
        <f t="shared" si="2"/>
        <v>705</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J15" sqref="J15"/>
    </sheetView>
  </sheetViews>
  <sheetFormatPr defaultColWidth="10.85546875" defaultRowHeight="15" x14ac:dyDescent="0.25"/>
  <cols>
    <col min="5" max="5" width="7.7109375" bestFit="1" customWidth="1"/>
    <col min="9" max="9" width="7.28515625" bestFit="1" customWidth="1"/>
  </cols>
  <sheetData>
    <row r="1" spans="1:9" x14ac:dyDescent="0.25">
      <c r="A1" t="s">
        <v>43</v>
      </c>
    </row>
    <row r="3" spans="1:9" ht="79.5" x14ac:dyDescent="0.25">
      <c r="A3" s="27" t="s">
        <v>31</v>
      </c>
      <c r="B3" s="27" t="s">
        <v>47</v>
      </c>
      <c r="C3" s="27" t="s">
        <v>48</v>
      </c>
      <c r="D3" s="27" t="s">
        <v>34</v>
      </c>
      <c r="E3" s="27" t="s">
        <v>49</v>
      </c>
      <c r="F3" s="27" t="s">
        <v>36</v>
      </c>
      <c r="G3" s="37" t="s">
        <v>76</v>
      </c>
      <c r="H3" s="42" t="s">
        <v>37</v>
      </c>
      <c r="I3" s="29" t="s">
        <v>30</v>
      </c>
    </row>
    <row r="4" spans="1:9" x14ac:dyDescent="0.25">
      <c r="A4">
        <v>1</v>
      </c>
      <c r="B4">
        <v>1</v>
      </c>
      <c r="C4" s="24">
        <f t="shared" ref="C4:C13" si="0">75*(B4)</f>
        <v>75</v>
      </c>
      <c r="D4">
        <v>1</v>
      </c>
      <c r="E4" s="24">
        <f t="shared" ref="E4:E13" si="1">5*(D4)</f>
        <v>5</v>
      </c>
      <c r="F4" s="24">
        <v>10</v>
      </c>
      <c r="G4">
        <v>1</v>
      </c>
      <c r="H4" s="24">
        <v>20</v>
      </c>
      <c r="I4" s="1">
        <f t="shared" ref="I4:I13" si="2">(C4)+(E4)+(F4)+(H4)</f>
        <v>110</v>
      </c>
    </row>
    <row r="5" spans="1:9" x14ac:dyDescent="0.25">
      <c r="A5">
        <v>2</v>
      </c>
      <c r="B5">
        <v>1</v>
      </c>
      <c r="C5" s="24">
        <f t="shared" si="0"/>
        <v>75</v>
      </c>
      <c r="D5">
        <v>2</v>
      </c>
      <c r="E5" s="24">
        <f t="shared" si="1"/>
        <v>10</v>
      </c>
      <c r="F5" s="24">
        <v>20</v>
      </c>
      <c r="G5">
        <v>3</v>
      </c>
      <c r="H5" s="24">
        <f>H4+35</f>
        <v>55</v>
      </c>
      <c r="I5" s="1">
        <f t="shared" si="2"/>
        <v>160</v>
      </c>
    </row>
    <row r="6" spans="1:9" x14ac:dyDescent="0.25">
      <c r="A6">
        <v>3</v>
      </c>
      <c r="B6">
        <v>1</v>
      </c>
      <c r="C6" s="24">
        <f t="shared" si="0"/>
        <v>75</v>
      </c>
      <c r="D6">
        <v>3</v>
      </c>
      <c r="E6" s="24">
        <f t="shared" si="1"/>
        <v>15</v>
      </c>
      <c r="F6" s="24">
        <v>30</v>
      </c>
      <c r="G6">
        <v>4</v>
      </c>
      <c r="H6" s="24">
        <f>H5+15</f>
        <v>70</v>
      </c>
      <c r="I6" s="1">
        <f t="shared" si="2"/>
        <v>190</v>
      </c>
    </row>
    <row r="7" spans="1:9" x14ac:dyDescent="0.25">
      <c r="A7">
        <v>4</v>
      </c>
      <c r="B7">
        <v>2</v>
      </c>
      <c r="C7" s="24">
        <f t="shared" si="0"/>
        <v>150</v>
      </c>
      <c r="D7">
        <v>4</v>
      </c>
      <c r="E7" s="24">
        <f t="shared" si="1"/>
        <v>20</v>
      </c>
      <c r="F7" s="24">
        <v>40</v>
      </c>
      <c r="G7">
        <v>5</v>
      </c>
      <c r="H7" s="24">
        <f>H6+20</f>
        <v>90</v>
      </c>
      <c r="I7" s="1">
        <f t="shared" si="2"/>
        <v>300</v>
      </c>
    </row>
    <row r="8" spans="1:9" x14ac:dyDescent="0.25">
      <c r="A8">
        <v>5</v>
      </c>
      <c r="B8">
        <v>2</v>
      </c>
      <c r="C8" s="24">
        <f t="shared" si="0"/>
        <v>150</v>
      </c>
      <c r="D8">
        <v>4</v>
      </c>
      <c r="E8" s="24">
        <f t="shared" si="1"/>
        <v>20</v>
      </c>
      <c r="F8" s="24">
        <v>50</v>
      </c>
      <c r="G8">
        <v>6</v>
      </c>
      <c r="H8" s="24">
        <f>H7+15</f>
        <v>105</v>
      </c>
      <c r="I8" s="1">
        <f t="shared" si="2"/>
        <v>325</v>
      </c>
    </row>
    <row r="9" spans="1:9" x14ac:dyDescent="0.25">
      <c r="A9">
        <v>6</v>
      </c>
      <c r="B9">
        <v>2</v>
      </c>
      <c r="C9" s="24">
        <v>225</v>
      </c>
      <c r="D9">
        <v>4</v>
      </c>
      <c r="E9" s="24">
        <f t="shared" si="1"/>
        <v>20</v>
      </c>
      <c r="F9" s="24">
        <v>60</v>
      </c>
      <c r="G9">
        <v>8</v>
      </c>
      <c r="H9" s="24">
        <f>H8+35</f>
        <v>140</v>
      </c>
      <c r="I9" s="1">
        <f t="shared" si="2"/>
        <v>445</v>
      </c>
    </row>
    <row r="10" spans="1:9" x14ac:dyDescent="0.25">
      <c r="A10">
        <v>7</v>
      </c>
      <c r="B10">
        <v>3</v>
      </c>
      <c r="C10" s="24">
        <f t="shared" si="0"/>
        <v>225</v>
      </c>
      <c r="D10">
        <v>4</v>
      </c>
      <c r="E10" s="24">
        <f t="shared" si="1"/>
        <v>20</v>
      </c>
      <c r="F10" s="24">
        <v>70</v>
      </c>
      <c r="G10">
        <v>9</v>
      </c>
      <c r="H10" s="24">
        <f>H9+20</f>
        <v>160</v>
      </c>
      <c r="I10" s="1">
        <f t="shared" si="2"/>
        <v>475</v>
      </c>
    </row>
    <row r="11" spans="1:9" x14ac:dyDescent="0.25">
      <c r="A11">
        <v>8</v>
      </c>
      <c r="B11">
        <v>3</v>
      </c>
      <c r="C11" s="24">
        <f t="shared" si="0"/>
        <v>225</v>
      </c>
      <c r="D11">
        <v>4</v>
      </c>
      <c r="E11" s="24">
        <f t="shared" si="1"/>
        <v>20</v>
      </c>
      <c r="F11" s="24">
        <v>80</v>
      </c>
      <c r="G11">
        <v>10</v>
      </c>
      <c r="H11" s="24">
        <f>H10+15</f>
        <v>175</v>
      </c>
      <c r="I11" s="1">
        <f t="shared" si="2"/>
        <v>500</v>
      </c>
    </row>
    <row r="12" spans="1:9" x14ac:dyDescent="0.25">
      <c r="A12">
        <v>9</v>
      </c>
      <c r="B12">
        <v>3</v>
      </c>
      <c r="C12" s="24">
        <v>300</v>
      </c>
      <c r="D12">
        <v>4</v>
      </c>
      <c r="E12" s="24">
        <f t="shared" si="1"/>
        <v>20</v>
      </c>
      <c r="F12" s="24">
        <v>90</v>
      </c>
      <c r="G12">
        <v>11</v>
      </c>
      <c r="H12" s="24">
        <f>H11+20</f>
        <v>195</v>
      </c>
      <c r="I12" s="1">
        <f t="shared" si="2"/>
        <v>605</v>
      </c>
    </row>
    <row r="13" spans="1:9" x14ac:dyDescent="0.25">
      <c r="A13">
        <v>10</v>
      </c>
      <c r="B13">
        <v>4</v>
      </c>
      <c r="C13" s="24">
        <f t="shared" si="0"/>
        <v>300</v>
      </c>
      <c r="D13">
        <v>4</v>
      </c>
      <c r="E13" s="24">
        <f t="shared" si="1"/>
        <v>20</v>
      </c>
      <c r="F13" s="24">
        <v>100</v>
      </c>
      <c r="G13">
        <v>13</v>
      </c>
      <c r="H13" s="24">
        <f>H12+35</f>
        <v>230</v>
      </c>
      <c r="I13" s="1">
        <f t="shared" si="2"/>
        <v>650</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20" sqref="D20"/>
    </sheetView>
  </sheetViews>
  <sheetFormatPr defaultColWidth="10.85546875" defaultRowHeight="15" x14ac:dyDescent="0.25"/>
  <sheetData>
    <row r="1" spans="1:10" x14ac:dyDescent="0.25">
      <c r="A1" t="s">
        <v>52</v>
      </c>
    </row>
    <row r="2" spans="1:10" ht="79.5" x14ac:dyDescent="0.25">
      <c r="A2" s="27" t="s">
        <v>31</v>
      </c>
      <c r="B2" s="27" t="s">
        <v>50</v>
      </c>
      <c r="C2" s="27" t="s">
        <v>51</v>
      </c>
      <c r="D2" s="27" t="s">
        <v>34</v>
      </c>
      <c r="E2" s="27" t="s">
        <v>35</v>
      </c>
      <c r="F2" s="27" t="s">
        <v>36</v>
      </c>
      <c r="G2" s="27" t="s">
        <v>38</v>
      </c>
      <c r="H2" s="66" t="s">
        <v>37</v>
      </c>
      <c r="I2" s="66"/>
      <c r="J2" s="29" t="s">
        <v>30</v>
      </c>
    </row>
    <row r="3" spans="1:10" x14ac:dyDescent="0.25">
      <c r="A3">
        <v>1</v>
      </c>
      <c r="B3">
        <v>1</v>
      </c>
      <c r="C3" s="24">
        <f t="shared" ref="C3:C16" si="0">75*(B3)</f>
        <v>75</v>
      </c>
      <c r="D3">
        <v>1</v>
      </c>
      <c r="E3" s="24">
        <f t="shared" ref="E3:E16" si="1">D3*5</f>
        <v>5</v>
      </c>
      <c r="F3" s="24">
        <v>10</v>
      </c>
      <c r="G3">
        <f t="shared" ref="G3:G16" si="2">1.25*(A3)</f>
        <v>1.25</v>
      </c>
      <c r="H3">
        <f xml:space="preserve"> (G3*30)-C3</f>
        <v>-37.5</v>
      </c>
      <c r="I3" s="24">
        <v>0</v>
      </c>
      <c r="J3" s="1">
        <f>(C3)+(E3)+(F3)+(I3)</f>
        <v>90</v>
      </c>
    </row>
    <row r="4" spans="1:10" x14ac:dyDescent="0.25">
      <c r="A4">
        <v>2</v>
      </c>
      <c r="B4">
        <v>1</v>
      </c>
      <c r="C4" s="24">
        <f t="shared" si="0"/>
        <v>75</v>
      </c>
      <c r="D4">
        <v>2</v>
      </c>
      <c r="E4" s="24">
        <f t="shared" si="1"/>
        <v>10</v>
      </c>
      <c r="F4" s="24">
        <v>20</v>
      </c>
      <c r="G4">
        <f t="shared" si="2"/>
        <v>2.5</v>
      </c>
      <c r="H4" s="24">
        <f t="shared" ref="H4:H16" si="3">(G4*30)-C4</f>
        <v>0</v>
      </c>
      <c r="J4" s="1">
        <f t="shared" ref="J4:J16" si="4">(C4)+(E4)+(F4)+(H4)</f>
        <v>105</v>
      </c>
    </row>
    <row r="5" spans="1:10" x14ac:dyDescent="0.25">
      <c r="A5">
        <v>3</v>
      </c>
      <c r="B5">
        <v>1</v>
      </c>
      <c r="C5" s="24">
        <f t="shared" si="0"/>
        <v>75</v>
      </c>
      <c r="D5">
        <v>3</v>
      </c>
      <c r="E5" s="24">
        <f t="shared" si="1"/>
        <v>15</v>
      </c>
      <c r="F5" s="24">
        <v>30</v>
      </c>
      <c r="G5">
        <f t="shared" si="2"/>
        <v>3.75</v>
      </c>
      <c r="H5" s="24">
        <f t="shared" si="3"/>
        <v>37.5</v>
      </c>
      <c r="J5" s="1">
        <f t="shared" si="4"/>
        <v>157.5</v>
      </c>
    </row>
    <row r="6" spans="1:10" x14ac:dyDescent="0.25">
      <c r="A6">
        <v>4</v>
      </c>
      <c r="B6">
        <v>1</v>
      </c>
      <c r="C6" s="24">
        <f t="shared" si="0"/>
        <v>75</v>
      </c>
      <c r="D6">
        <v>4</v>
      </c>
      <c r="E6" s="24">
        <f t="shared" si="1"/>
        <v>20</v>
      </c>
      <c r="F6" s="24">
        <v>40</v>
      </c>
      <c r="G6">
        <f t="shared" si="2"/>
        <v>5</v>
      </c>
      <c r="H6" s="24">
        <f t="shared" si="3"/>
        <v>75</v>
      </c>
      <c r="J6" s="1">
        <f t="shared" si="4"/>
        <v>210</v>
      </c>
    </row>
    <row r="7" spans="1:10" x14ac:dyDescent="0.25">
      <c r="A7">
        <v>5</v>
      </c>
      <c r="B7">
        <v>2</v>
      </c>
      <c r="C7" s="24">
        <f t="shared" si="0"/>
        <v>150</v>
      </c>
      <c r="D7">
        <v>4</v>
      </c>
      <c r="E7" s="24">
        <f t="shared" si="1"/>
        <v>20</v>
      </c>
      <c r="F7" s="24">
        <v>50</v>
      </c>
      <c r="G7">
        <f t="shared" si="2"/>
        <v>6.25</v>
      </c>
      <c r="H7" s="24">
        <f t="shared" si="3"/>
        <v>37.5</v>
      </c>
      <c r="J7" s="1">
        <f t="shared" si="4"/>
        <v>257.5</v>
      </c>
    </row>
    <row r="8" spans="1:10" x14ac:dyDescent="0.25">
      <c r="A8">
        <v>6</v>
      </c>
      <c r="B8">
        <v>2</v>
      </c>
      <c r="C8" s="24">
        <f t="shared" si="0"/>
        <v>150</v>
      </c>
      <c r="D8">
        <v>4</v>
      </c>
      <c r="E8" s="24">
        <f t="shared" si="1"/>
        <v>20</v>
      </c>
      <c r="F8" s="24">
        <v>60</v>
      </c>
      <c r="G8">
        <f t="shared" si="2"/>
        <v>7.5</v>
      </c>
      <c r="H8" s="24">
        <f t="shared" si="3"/>
        <v>75</v>
      </c>
      <c r="J8" s="1">
        <f t="shared" si="4"/>
        <v>305</v>
      </c>
    </row>
    <row r="9" spans="1:10" x14ac:dyDescent="0.25">
      <c r="A9">
        <v>7</v>
      </c>
      <c r="B9">
        <v>2</v>
      </c>
      <c r="C9" s="24">
        <f t="shared" si="0"/>
        <v>150</v>
      </c>
      <c r="D9">
        <v>4</v>
      </c>
      <c r="E9" s="24">
        <f t="shared" si="1"/>
        <v>20</v>
      </c>
      <c r="F9" s="24">
        <v>70</v>
      </c>
      <c r="G9">
        <f t="shared" si="2"/>
        <v>8.75</v>
      </c>
      <c r="H9" s="24">
        <f t="shared" si="3"/>
        <v>112.5</v>
      </c>
      <c r="J9" s="1">
        <f t="shared" si="4"/>
        <v>352.5</v>
      </c>
    </row>
    <row r="10" spans="1:10" x14ac:dyDescent="0.25">
      <c r="A10">
        <v>8</v>
      </c>
      <c r="B10">
        <v>2</v>
      </c>
      <c r="C10" s="24">
        <v>225</v>
      </c>
      <c r="D10">
        <v>4</v>
      </c>
      <c r="E10" s="24">
        <f t="shared" si="1"/>
        <v>20</v>
      </c>
      <c r="F10" s="24">
        <v>80</v>
      </c>
      <c r="G10">
        <f t="shared" si="2"/>
        <v>10</v>
      </c>
      <c r="H10" s="24">
        <f t="shared" si="3"/>
        <v>75</v>
      </c>
      <c r="J10" s="1">
        <f t="shared" si="4"/>
        <v>400</v>
      </c>
    </row>
    <row r="11" spans="1:10" x14ac:dyDescent="0.25">
      <c r="A11">
        <v>9</v>
      </c>
      <c r="B11">
        <v>3</v>
      </c>
      <c r="C11" s="24">
        <f t="shared" si="0"/>
        <v>225</v>
      </c>
      <c r="D11">
        <v>4</v>
      </c>
      <c r="E11" s="24">
        <f t="shared" si="1"/>
        <v>20</v>
      </c>
      <c r="F11" s="24">
        <v>90</v>
      </c>
      <c r="G11">
        <f t="shared" si="2"/>
        <v>11.25</v>
      </c>
      <c r="H11" s="24">
        <f t="shared" si="3"/>
        <v>112.5</v>
      </c>
      <c r="J11" s="1">
        <f t="shared" si="4"/>
        <v>447.5</v>
      </c>
    </row>
    <row r="12" spans="1:10" x14ac:dyDescent="0.25">
      <c r="A12">
        <v>10</v>
      </c>
      <c r="B12">
        <v>3</v>
      </c>
      <c r="C12" s="24">
        <f t="shared" si="0"/>
        <v>225</v>
      </c>
      <c r="D12">
        <v>4</v>
      </c>
      <c r="E12" s="24">
        <f t="shared" si="1"/>
        <v>20</v>
      </c>
      <c r="F12" s="24">
        <v>100</v>
      </c>
      <c r="G12">
        <f t="shared" si="2"/>
        <v>12.5</v>
      </c>
      <c r="H12" s="24">
        <f t="shared" si="3"/>
        <v>150</v>
      </c>
      <c r="J12" s="1">
        <f t="shared" si="4"/>
        <v>495</v>
      </c>
    </row>
    <row r="13" spans="1:10" x14ac:dyDescent="0.25">
      <c r="A13">
        <v>11</v>
      </c>
      <c r="B13">
        <v>3</v>
      </c>
      <c r="C13" s="24">
        <f t="shared" si="0"/>
        <v>225</v>
      </c>
      <c r="D13">
        <v>4</v>
      </c>
      <c r="E13" s="24">
        <f t="shared" si="1"/>
        <v>20</v>
      </c>
      <c r="F13" s="24">
        <v>110</v>
      </c>
      <c r="G13">
        <f t="shared" si="2"/>
        <v>13.75</v>
      </c>
      <c r="H13" s="24">
        <f t="shared" si="3"/>
        <v>187.5</v>
      </c>
      <c r="J13" s="1">
        <f t="shared" si="4"/>
        <v>542.5</v>
      </c>
    </row>
    <row r="14" spans="1:10" x14ac:dyDescent="0.25">
      <c r="A14">
        <v>12</v>
      </c>
      <c r="B14">
        <v>3</v>
      </c>
      <c r="C14" s="24">
        <v>300</v>
      </c>
      <c r="D14">
        <v>4</v>
      </c>
      <c r="E14" s="24">
        <f t="shared" si="1"/>
        <v>20</v>
      </c>
      <c r="F14" s="24">
        <v>120</v>
      </c>
      <c r="G14">
        <f t="shared" si="2"/>
        <v>15</v>
      </c>
      <c r="H14" s="24">
        <f t="shared" si="3"/>
        <v>150</v>
      </c>
      <c r="J14" s="1">
        <f t="shared" si="4"/>
        <v>590</v>
      </c>
    </row>
    <row r="15" spans="1:10" x14ac:dyDescent="0.25">
      <c r="A15">
        <v>13</v>
      </c>
      <c r="B15">
        <v>4</v>
      </c>
      <c r="C15" s="24">
        <f t="shared" si="0"/>
        <v>300</v>
      </c>
      <c r="D15">
        <v>4</v>
      </c>
      <c r="E15" s="24">
        <f t="shared" si="1"/>
        <v>20</v>
      </c>
      <c r="F15" s="24">
        <v>130</v>
      </c>
      <c r="G15">
        <f t="shared" si="2"/>
        <v>16.25</v>
      </c>
      <c r="H15" s="24">
        <f t="shared" si="3"/>
        <v>187.5</v>
      </c>
      <c r="J15" s="1">
        <f t="shared" si="4"/>
        <v>637.5</v>
      </c>
    </row>
    <row r="16" spans="1:10" x14ac:dyDescent="0.25">
      <c r="A16">
        <v>14</v>
      </c>
      <c r="B16">
        <v>4</v>
      </c>
      <c r="C16" s="24">
        <f t="shared" si="0"/>
        <v>300</v>
      </c>
      <c r="D16">
        <v>4</v>
      </c>
      <c r="E16" s="24">
        <f t="shared" si="1"/>
        <v>20</v>
      </c>
      <c r="F16" s="24">
        <v>140</v>
      </c>
      <c r="G16">
        <f t="shared" si="2"/>
        <v>17.5</v>
      </c>
      <c r="H16" s="24">
        <f t="shared" si="3"/>
        <v>225</v>
      </c>
      <c r="J16" s="1">
        <f t="shared" si="4"/>
        <v>685</v>
      </c>
    </row>
  </sheetData>
  <mergeCells count="1">
    <mergeCell ref="H2:I2"/>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E22" sqref="E22"/>
    </sheetView>
  </sheetViews>
  <sheetFormatPr defaultColWidth="10.85546875" defaultRowHeight="15" x14ac:dyDescent="0.25"/>
  <cols>
    <col min="1" max="1" width="5.7109375" customWidth="1"/>
  </cols>
  <sheetData>
    <row r="1" spans="1:10" x14ac:dyDescent="0.25">
      <c r="A1" t="s">
        <v>41</v>
      </c>
    </row>
    <row r="2" spans="1:10" ht="79.5" x14ac:dyDescent="0.25">
      <c r="A2" s="26" t="s">
        <v>44</v>
      </c>
      <c r="B2" s="26" t="s">
        <v>32</v>
      </c>
      <c r="C2" t="s">
        <v>45</v>
      </c>
      <c r="D2" s="26" t="s">
        <v>34</v>
      </c>
      <c r="E2" t="s">
        <v>35</v>
      </c>
      <c r="F2" s="26" t="s">
        <v>36</v>
      </c>
      <c r="G2" s="26" t="s">
        <v>38</v>
      </c>
      <c r="H2" s="66" t="s">
        <v>37</v>
      </c>
      <c r="I2" s="66"/>
      <c r="J2" s="1" t="s">
        <v>46</v>
      </c>
    </row>
    <row r="3" spans="1:10" x14ac:dyDescent="0.25">
      <c r="A3">
        <v>1</v>
      </c>
      <c r="B3">
        <v>1</v>
      </c>
      <c r="C3" s="24">
        <f t="shared" ref="C3:C12" si="0">75*(B3)</f>
        <v>75</v>
      </c>
      <c r="D3">
        <v>1</v>
      </c>
      <c r="E3" s="24">
        <f>5*D3</f>
        <v>5</v>
      </c>
      <c r="F3" s="24">
        <v>10</v>
      </c>
      <c r="G3">
        <f>1.25*A3</f>
        <v>1.25</v>
      </c>
      <c r="H3">
        <f t="shared" ref="H3:H12" si="1" xml:space="preserve"> (G3*30)-C3</f>
        <v>-37.5</v>
      </c>
      <c r="I3" s="24">
        <v>0</v>
      </c>
      <c r="J3" s="1">
        <f>(C3)+(E3)+(F3)+(I3)</f>
        <v>90</v>
      </c>
    </row>
    <row r="4" spans="1:10" x14ac:dyDescent="0.25">
      <c r="A4">
        <v>2</v>
      </c>
      <c r="B4">
        <v>1</v>
      </c>
      <c r="C4" s="24">
        <f t="shared" si="0"/>
        <v>75</v>
      </c>
      <c r="D4">
        <v>2</v>
      </c>
      <c r="E4" s="24">
        <f t="shared" ref="E4:E12" si="2">5*(D4)</f>
        <v>10</v>
      </c>
      <c r="F4" s="24">
        <v>20</v>
      </c>
      <c r="G4">
        <f t="shared" ref="G4:G12" si="3">1.25*A4</f>
        <v>2.5</v>
      </c>
      <c r="H4" s="24">
        <f t="shared" si="1"/>
        <v>0</v>
      </c>
      <c r="J4" s="1">
        <f t="shared" ref="J4:J12" si="4">(C4)+(E4)+(F4)+(H4)</f>
        <v>105</v>
      </c>
    </row>
    <row r="5" spans="1:10" x14ac:dyDescent="0.25">
      <c r="A5">
        <v>3</v>
      </c>
      <c r="B5">
        <v>1</v>
      </c>
      <c r="C5" s="24">
        <f t="shared" si="0"/>
        <v>75</v>
      </c>
      <c r="D5">
        <v>3</v>
      </c>
      <c r="E5" s="24">
        <f t="shared" si="2"/>
        <v>15</v>
      </c>
      <c r="F5" s="24">
        <v>30</v>
      </c>
      <c r="G5">
        <f t="shared" si="3"/>
        <v>3.75</v>
      </c>
      <c r="H5" s="24">
        <f t="shared" si="1"/>
        <v>37.5</v>
      </c>
      <c r="J5" s="1">
        <f t="shared" si="4"/>
        <v>157.5</v>
      </c>
    </row>
    <row r="6" spans="1:10" x14ac:dyDescent="0.25">
      <c r="A6">
        <v>4</v>
      </c>
      <c r="B6">
        <v>2</v>
      </c>
      <c r="C6" s="24">
        <f t="shared" si="0"/>
        <v>150</v>
      </c>
      <c r="D6">
        <v>4</v>
      </c>
      <c r="E6" s="24">
        <f t="shared" si="2"/>
        <v>20</v>
      </c>
      <c r="F6" s="24">
        <v>40</v>
      </c>
      <c r="G6">
        <f t="shared" si="3"/>
        <v>5</v>
      </c>
      <c r="H6" s="24">
        <f t="shared" si="1"/>
        <v>0</v>
      </c>
      <c r="J6" s="1">
        <f t="shared" si="4"/>
        <v>210</v>
      </c>
    </row>
    <row r="7" spans="1:10" x14ac:dyDescent="0.25">
      <c r="A7">
        <v>5</v>
      </c>
      <c r="B7">
        <v>2</v>
      </c>
      <c r="C7" s="24">
        <f t="shared" si="0"/>
        <v>150</v>
      </c>
      <c r="D7">
        <v>4</v>
      </c>
      <c r="E7" s="24">
        <f t="shared" si="2"/>
        <v>20</v>
      </c>
      <c r="F7" s="24">
        <v>50</v>
      </c>
      <c r="G7">
        <f t="shared" si="3"/>
        <v>6.25</v>
      </c>
      <c r="H7" s="24">
        <f t="shared" si="1"/>
        <v>37.5</v>
      </c>
      <c r="J7" s="1">
        <f t="shared" si="4"/>
        <v>257.5</v>
      </c>
    </row>
    <row r="8" spans="1:10" x14ac:dyDescent="0.25">
      <c r="A8">
        <v>6</v>
      </c>
      <c r="B8">
        <v>2</v>
      </c>
      <c r="C8" s="24">
        <v>225</v>
      </c>
      <c r="D8">
        <v>4</v>
      </c>
      <c r="E8" s="24">
        <f t="shared" si="2"/>
        <v>20</v>
      </c>
      <c r="F8" s="24">
        <v>60</v>
      </c>
      <c r="G8">
        <f t="shared" si="3"/>
        <v>7.5</v>
      </c>
      <c r="H8" s="24">
        <f t="shared" si="1"/>
        <v>0</v>
      </c>
      <c r="J8" s="1">
        <f t="shared" si="4"/>
        <v>305</v>
      </c>
    </row>
    <row r="9" spans="1:10" x14ac:dyDescent="0.25">
      <c r="A9">
        <v>7</v>
      </c>
      <c r="B9">
        <v>3</v>
      </c>
      <c r="C9" s="24">
        <f t="shared" si="0"/>
        <v>225</v>
      </c>
      <c r="D9">
        <v>4</v>
      </c>
      <c r="E9" s="24">
        <f t="shared" si="2"/>
        <v>20</v>
      </c>
      <c r="F9" s="24">
        <v>70</v>
      </c>
      <c r="G9">
        <f t="shared" si="3"/>
        <v>8.75</v>
      </c>
      <c r="H9" s="24">
        <f t="shared" si="1"/>
        <v>37.5</v>
      </c>
      <c r="J9" s="1">
        <f t="shared" si="4"/>
        <v>352.5</v>
      </c>
    </row>
    <row r="10" spans="1:10" x14ac:dyDescent="0.25">
      <c r="A10">
        <v>8</v>
      </c>
      <c r="B10">
        <v>3</v>
      </c>
      <c r="C10" s="24">
        <f t="shared" si="0"/>
        <v>225</v>
      </c>
      <c r="D10">
        <v>4</v>
      </c>
      <c r="E10" s="24">
        <f t="shared" si="2"/>
        <v>20</v>
      </c>
      <c r="F10" s="24">
        <v>80</v>
      </c>
      <c r="G10">
        <f t="shared" si="3"/>
        <v>10</v>
      </c>
      <c r="H10" s="24">
        <f t="shared" si="1"/>
        <v>75</v>
      </c>
      <c r="J10" s="1">
        <f t="shared" si="4"/>
        <v>400</v>
      </c>
    </row>
    <row r="11" spans="1:10" x14ac:dyDescent="0.25">
      <c r="A11">
        <v>9</v>
      </c>
      <c r="B11">
        <v>3</v>
      </c>
      <c r="C11" s="24">
        <v>300</v>
      </c>
      <c r="D11">
        <v>4</v>
      </c>
      <c r="E11" s="24">
        <f t="shared" si="2"/>
        <v>20</v>
      </c>
      <c r="F11" s="24">
        <v>90</v>
      </c>
      <c r="G11">
        <f t="shared" si="3"/>
        <v>11.25</v>
      </c>
      <c r="H11" s="24">
        <f t="shared" si="1"/>
        <v>37.5</v>
      </c>
      <c r="J11" s="1">
        <f t="shared" si="4"/>
        <v>447.5</v>
      </c>
    </row>
    <row r="12" spans="1:10" x14ac:dyDescent="0.25">
      <c r="A12">
        <v>10</v>
      </c>
      <c r="B12">
        <v>4</v>
      </c>
      <c r="C12" s="24">
        <f t="shared" si="0"/>
        <v>300</v>
      </c>
      <c r="D12">
        <v>4</v>
      </c>
      <c r="E12" s="24">
        <f t="shared" si="2"/>
        <v>20</v>
      </c>
      <c r="F12" s="24">
        <v>100</v>
      </c>
      <c r="G12">
        <f t="shared" si="3"/>
        <v>12.5</v>
      </c>
      <c r="H12" s="24">
        <f t="shared" si="1"/>
        <v>75</v>
      </c>
      <c r="J12" s="1">
        <f t="shared" si="4"/>
        <v>495</v>
      </c>
    </row>
  </sheetData>
  <mergeCells count="1">
    <mergeCell ref="H2:I2"/>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election activeCell="R12" sqref="R12"/>
    </sheetView>
  </sheetViews>
  <sheetFormatPr defaultColWidth="8.7109375" defaultRowHeight="15" x14ac:dyDescent="0.25"/>
  <cols>
    <col min="1" max="1" width="6.7109375" style="2" customWidth="1"/>
    <col min="2" max="2" width="16.28515625" customWidth="1"/>
    <col min="3" max="3" width="29.42578125" customWidth="1"/>
    <col min="4" max="4" width="7.7109375" customWidth="1"/>
    <col min="5" max="5" width="21.42578125" customWidth="1"/>
    <col min="6" max="8" width="7.42578125" customWidth="1"/>
    <col min="9" max="10" width="6.7109375" customWidth="1"/>
    <col min="11" max="12" width="7.28515625" customWidth="1"/>
    <col min="13" max="13" width="7.42578125" customWidth="1"/>
    <col min="14" max="14" width="6.7109375" customWidth="1"/>
    <col min="15" max="15" width="7.42578125" customWidth="1"/>
    <col min="16" max="16" width="7" customWidth="1"/>
  </cols>
  <sheetData>
    <row r="1" spans="1:12" ht="28.9" customHeight="1" x14ac:dyDescent="0.45">
      <c r="A1" s="67" t="s">
        <v>56</v>
      </c>
      <c r="B1" s="67"/>
      <c r="C1" s="67"/>
      <c r="D1" s="67"/>
      <c r="E1" s="67"/>
    </row>
    <row r="2" spans="1:12" ht="18.75" x14ac:dyDescent="0.3">
      <c r="C2" s="57" t="s">
        <v>13</v>
      </c>
      <c r="D2" s="57"/>
      <c r="E2" s="12" t="s">
        <v>77</v>
      </c>
    </row>
    <row r="3" spans="1:12" x14ac:dyDescent="0.25">
      <c r="C3" s="68" t="s">
        <v>14</v>
      </c>
      <c r="D3" s="68"/>
    </row>
    <row r="4" spans="1:12" ht="133.9" customHeight="1" x14ac:dyDescent="0.25">
      <c r="C4" s="62" t="s">
        <v>53</v>
      </c>
      <c r="D4" s="62"/>
      <c r="E4" s="62"/>
    </row>
    <row r="5" spans="1:12" ht="21" customHeight="1" x14ac:dyDescent="0.25">
      <c r="A5" s="51" t="s">
        <v>54</v>
      </c>
      <c r="B5" s="51"/>
      <c r="C5" s="69"/>
      <c r="D5" s="70"/>
      <c r="E5" s="71"/>
    </row>
    <row r="6" spans="1:12" ht="21" customHeight="1" x14ac:dyDescent="0.25">
      <c r="A6" s="34"/>
      <c r="B6" s="34"/>
    </row>
    <row r="7" spans="1:12" ht="16.899999999999999" customHeight="1" x14ac:dyDescent="0.25">
      <c r="A7" s="9" t="s">
        <v>16</v>
      </c>
      <c r="G7" s="17"/>
      <c r="H7" s="17" t="s">
        <v>22</v>
      </c>
      <c r="I7" s="17" t="s">
        <v>0</v>
      </c>
      <c r="J7" s="17" t="s">
        <v>1</v>
      </c>
      <c r="K7" s="17" t="s">
        <v>2</v>
      </c>
      <c r="L7" s="17" t="s">
        <v>3</v>
      </c>
    </row>
    <row r="8" spans="1:12" ht="15.75" x14ac:dyDescent="0.25">
      <c r="A8" s="8" t="s">
        <v>8</v>
      </c>
      <c r="B8" s="60" t="s">
        <v>55</v>
      </c>
      <c r="C8" s="60"/>
      <c r="E8" s="14"/>
      <c r="G8" s="17">
        <v>1</v>
      </c>
      <c r="H8" s="18">
        <f>ROUND(Townhouse!G3,0)</f>
        <v>125</v>
      </c>
      <c r="I8" s="18">
        <f>ROUND('Res-SP'!I3,0)</f>
        <v>110</v>
      </c>
      <c r="J8" s="18">
        <f>ROUND('Mix-SP'!I4,0)</f>
        <v>110</v>
      </c>
      <c r="K8" s="18">
        <f>ROUND('Res-UP'!J3,0)</f>
        <v>90</v>
      </c>
      <c r="L8" s="18">
        <f>ROUND('Mix-UP'!J3,0)</f>
        <v>90</v>
      </c>
    </row>
    <row r="9" spans="1:12" ht="15.75" x14ac:dyDescent="0.25">
      <c r="A9" s="8" t="s">
        <v>10</v>
      </c>
      <c r="B9" s="61" t="s">
        <v>15</v>
      </c>
      <c r="C9" s="61"/>
      <c r="E9" s="15">
        <v>0</v>
      </c>
      <c r="G9" s="17">
        <v>2</v>
      </c>
      <c r="H9" s="18">
        <f>ROUND(Townhouse!G4,0)</f>
        <v>250</v>
      </c>
      <c r="I9" s="18">
        <f>ROUND('Res-SP'!I4,0)</f>
        <v>160</v>
      </c>
      <c r="J9" s="18">
        <f>ROUND('Mix-SP'!I5,0)</f>
        <v>160</v>
      </c>
      <c r="K9" s="18">
        <f>ROUND('Res-UP'!J4,0)</f>
        <v>105</v>
      </c>
      <c r="L9" s="18">
        <f>ROUND('Mix-UP'!J4,0)</f>
        <v>105</v>
      </c>
    </row>
    <row r="10" spans="1:12" ht="15.75" x14ac:dyDescent="0.25">
      <c r="A10" s="8" t="s">
        <v>11</v>
      </c>
      <c r="B10" s="21" t="s">
        <v>23</v>
      </c>
      <c r="C10" s="23"/>
      <c r="E10" s="16">
        <v>0</v>
      </c>
      <c r="G10" s="17">
        <v>3</v>
      </c>
      <c r="H10" s="18">
        <f>ROUND(Townhouse!G5,0)</f>
        <v>375</v>
      </c>
      <c r="I10" s="18">
        <f>ROUND('Res-SP'!I5,0)</f>
        <v>190</v>
      </c>
      <c r="J10" s="18">
        <f>ROUND('Mix-SP'!I6,0)</f>
        <v>190</v>
      </c>
      <c r="K10" s="18">
        <f>ROUND('Res-UP'!J5,0)</f>
        <v>158</v>
      </c>
      <c r="L10" s="18">
        <f>ROUND('Mix-UP'!J5,0)</f>
        <v>158</v>
      </c>
    </row>
    <row r="11" spans="1:12" ht="15.75" x14ac:dyDescent="0.25">
      <c r="A11" s="8" t="s">
        <v>12</v>
      </c>
      <c r="B11" s="61" t="s">
        <v>5</v>
      </c>
      <c r="C11" s="61"/>
      <c r="E11" s="16">
        <v>0</v>
      </c>
      <c r="G11" s="17">
        <v>4</v>
      </c>
      <c r="H11" s="18">
        <f>ROUND(Townhouse!G6,0)</f>
        <v>500</v>
      </c>
      <c r="I11" s="18">
        <f>ROUND('Res-SP'!I6,0)</f>
        <v>300</v>
      </c>
      <c r="J11" s="18">
        <f>ROUND('Mix-SP'!I7,0)</f>
        <v>300</v>
      </c>
      <c r="K11" s="18">
        <f>ROUND('Res-UP'!J6,0)</f>
        <v>210</v>
      </c>
      <c r="L11" s="18">
        <f>ROUND('Mix-UP'!J6,0)</f>
        <v>210</v>
      </c>
    </row>
    <row r="12" spans="1:12" ht="15.75" x14ac:dyDescent="0.25">
      <c r="A12" s="8" t="s">
        <v>24</v>
      </c>
      <c r="B12" s="61" t="s">
        <v>4</v>
      </c>
      <c r="C12" s="61"/>
      <c r="E12" s="16">
        <v>0</v>
      </c>
      <c r="G12" s="17">
        <v>5</v>
      </c>
      <c r="H12" s="18">
        <f>ROUND(Townhouse!G7,0)</f>
        <v>625</v>
      </c>
      <c r="I12" s="18">
        <f>ROUND('Res-SP'!I7,0)</f>
        <v>325</v>
      </c>
      <c r="J12" s="18">
        <f>ROUND('Mix-SP'!I8,0)</f>
        <v>325</v>
      </c>
      <c r="K12" s="18">
        <f>ROUND('Res-UP'!J7,0)</f>
        <v>258</v>
      </c>
      <c r="L12" s="18">
        <f>ROUND('Mix-UP'!J7,0)</f>
        <v>258</v>
      </c>
    </row>
    <row r="13" spans="1:12" x14ac:dyDescent="0.25">
      <c r="A13" s="8"/>
      <c r="B13" s="23"/>
      <c r="C13" s="23"/>
      <c r="G13" s="17">
        <v>6</v>
      </c>
      <c r="H13" s="18">
        <f>ROUND(Townhouse!G8,0)</f>
        <v>750</v>
      </c>
      <c r="I13" s="18">
        <f>ROUND('Res-SP'!I8,0)</f>
        <v>370</v>
      </c>
      <c r="J13" s="18">
        <f>ROUND('Mix-SP'!I9,0)</f>
        <v>445</v>
      </c>
      <c r="K13" s="18">
        <f>ROUND('Res-UP'!J8,0)</f>
        <v>305</v>
      </c>
      <c r="L13" s="18">
        <f>ROUND('Mix-UP'!J8,0)</f>
        <v>305</v>
      </c>
    </row>
    <row r="14" spans="1:12" x14ac:dyDescent="0.25">
      <c r="A14" s="9" t="s">
        <v>17</v>
      </c>
      <c r="B14" s="6"/>
      <c r="C14" s="6"/>
      <c r="E14" s="6"/>
      <c r="G14" s="17">
        <v>7</v>
      </c>
      <c r="H14" s="18">
        <f>ROUND(Townhouse!G9,0)</f>
        <v>875</v>
      </c>
      <c r="I14" s="18">
        <f>ROUND('Res-SP'!I9,0)</f>
        <v>475</v>
      </c>
      <c r="J14" s="18">
        <f>ROUND('Mix-SP'!I10,0)</f>
        <v>475</v>
      </c>
      <c r="K14" s="18">
        <f>ROUND('Res-UP'!J9,0)</f>
        <v>353</v>
      </c>
      <c r="L14" s="18">
        <f>ROUND('Mix-UP'!J9,0)</f>
        <v>353</v>
      </c>
    </row>
    <row r="15" spans="1:12" ht="15" customHeight="1" x14ac:dyDescent="0.25">
      <c r="B15" s="59" t="s">
        <v>18</v>
      </c>
      <c r="C15" s="59"/>
      <c r="E15" s="7">
        <f>IF(E8*0.1=0,0,IF(E8*0.1&lt;1,1,ROUND((E8*0.1),0)))</f>
        <v>0</v>
      </c>
      <c r="G15" s="17">
        <v>8</v>
      </c>
      <c r="H15" s="18">
        <f>ROUND(Townhouse!G10,0)</f>
        <v>1000</v>
      </c>
      <c r="I15" s="18">
        <f>ROUND('Res-SP'!I10,0)</f>
        <v>500</v>
      </c>
      <c r="J15" s="18">
        <f>ROUND('Mix-SP'!I11,0)</f>
        <v>500</v>
      </c>
      <c r="K15" s="18">
        <f>ROUND('Res-UP'!J10,0)</f>
        <v>400</v>
      </c>
      <c r="L15" s="18">
        <f>ROUND('Mix-UP'!J10,0)</f>
        <v>400</v>
      </c>
    </row>
    <row r="16" spans="1:12" ht="15.75" x14ac:dyDescent="0.25">
      <c r="B16" s="59" t="s">
        <v>21</v>
      </c>
      <c r="C16" s="59"/>
      <c r="E16" s="13">
        <f>IF(E10="No", LOOKUP(E15,G8:G33,H8:H33), IF(AND(E11="No",E12="No"), LOOKUP(E15,G8:G33,I8:I33), IF(AND(E11="No",E12="Yes"), LOOKUP(E15,G8:G33,J8:J33), IF(AND(E11="Yes",E12="No"),LOOKUP(E15,G8:G33,K8:K33), IF(AND(E11="Yes",E12="Yes"),LOOKUP(E15,G8:G33,L8:L33), 0)))))</f>
        <v>0</v>
      </c>
      <c r="G16" s="17">
        <v>9</v>
      </c>
      <c r="H16" s="18">
        <f>ROUND(Townhouse!G11,0)</f>
        <v>1125</v>
      </c>
      <c r="I16" s="18">
        <f>ROUND('Res-SP'!I11,0)</f>
        <v>530</v>
      </c>
      <c r="J16" s="18">
        <f>ROUND('Mix-SP'!I12,0)</f>
        <v>605</v>
      </c>
      <c r="K16" s="18">
        <f>ROUND('Res-UP'!J11,0)</f>
        <v>448</v>
      </c>
      <c r="L16" s="18">
        <f>ROUND('Mix-UP'!J11,0)</f>
        <v>448</v>
      </c>
    </row>
    <row r="17" spans="1:12" ht="13.9" customHeight="1" x14ac:dyDescent="0.25">
      <c r="B17" s="59" t="s">
        <v>20</v>
      </c>
      <c r="C17" s="59"/>
      <c r="E17" s="32">
        <f>ROUND(E16*E9,0)</f>
        <v>0</v>
      </c>
      <c r="G17" s="17">
        <v>10</v>
      </c>
      <c r="H17" s="18">
        <f>ROUND(Townhouse!G12,0)</f>
        <v>1250</v>
      </c>
      <c r="I17" s="18">
        <f>ROUND('Res-SP'!I12,0)</f>
        <v>650</v>
      </c>
      <c r="J17" s="18">
        <f>ROUND('Mix-SP'!I13,0)</f>
        <v>650</v>
      </c>
      <c r="K17" s="18">
        <f>ROUND('Res-UP'!J12,0)</f>
        <v>495</v>
      </c>
      <c r="L17" s="18">
        <f>ROUND('Mix-UP'!J12,0)</f>
        <v>495</v>
      </c>
    </row>
    <row r="18" spans="1:12" ht="16.149999999999999" customHeight="1" x14ac:dyDescent="0.25">
      <c r="B18" s="10"/>
      <c r="C18" s="10"/>
      <c r="G18" s="17">
        <v>11</v>
      </c>
      <c r="H18" s="18">
        <f>ROUND(Townhouse!G13,0)</f>
        <v>1375</v>
      </c>
      <c r="I18" s="18">
        <f>ROUND('Res-SP'!I13,0)</f>
        <v>675</v>
      </c>
      <c r="J18" s="19" t="s">
        <v>19</v>
      </c>
      <c r="K18" s="18">
        <f>ROUND('Res-UP'!J13,0)</f>
        <v>543</v>
      </c>
      <c r="L18" s="19" t="s">
        <v>19</v>
      </c>
    </row>
    <row r="19" spans="1:12" ht="13.9" customHeight="1" x14ac:dyDescent="0.25">
      <c r="A19" s="30"/>
      <c r="B19" s="30"/>
      <c r="C19" s="30"/>
      <c r="D19" s="30"/>
      <c r="E19" s="30"/>
      <c r="G19" s="17">
        <v>12</v>
      </c>
      <c r="H19" s="18">
        <f>ROUND(Townhouse!G14,0)</f>
        <v>1500</v>
      </c>
      <c r="I19" s="18">
        <f>ROUND('Res-SP'!I14,0)</f>
        <v>705</v>
      </c>
      <c r="J19" s="19" t="s">
        <v>19</v>
      </c>
      <c r="K19" s="18">
        <f>ROUND('Res-UP'!J14,0)</f>
        <v>590</v>
      </c>
      <c r="L19" s="19" t="s">
        <v>19</v>
      </c>
    </row>
    <row r="20" spans="1:12" ht="13.9" customHeight="1" x14ac:dyDescent="0.25">
      <c r="A20" s="30"/>
      <c r="B20" s="30"/>
      <c r="C20" s="30"/>
      <c r="D20" s="30"/>
      <c r="E20" s="30"/>
      <c r="G20" s="17">
        <v>13</v>
      </c>
      <c r="H20" s="18" t="s">
        <v>19</v>
      </c>
      <c r="I20" s="19" t="s">
        <v>19</v>
      </c>
      <c r="J20" s="18" t="s">
        <v>19</v>
      </c>
      <c r="K20" s="18">
        <f>ROUND('Res-UP'!J15,0)</f>
        <v>638</v>
      </c>
      <c r="L20" s="19" t="s">
        <v>19</v>
      </c>
    </row>
    <row r="21" spans="1:12" ht="13.9" customHeight="1" x14ac:dyDescent="0.25">
      <c r="A21" s="30"/>
      <c r="B21" s="30"/>
      <c r="C21" s="30"/>
      <c r="D21" s="30"/>
      <c r="E21" s="30"/>
      <c r="G21" s="17">
        <v>14</v>
      </c>
      <c r="H21" s="18" t="s">
        <v>19</v>
      </c>
      <c r="I21" s="18" t="s">
        <v>19</v>
      </c>
      <c r="J21" s="18" t="s">
        <v>19</v>
      </c>
      <c r="K21" s="18">
        <f>ROUND('Res-UP'!J16,0)</f>
        <v>685</v>
      </c>
      <c r="L21" s="19" t="s">
        <v>19</v>
      </c>
    </row>
    <row r="22" spans="1:12" x14ac:dyDescent="0.25">
      <c r="A22" s="33"/>
      <c r="B22" s="30"/>
      <c r="C22" s="30"/>
      <c r="D22" s="30"/>
      <c r="E22" s="30"/>
      <c r="G22" s="17">
        <v>15</v>
      </c>
      <c r="H22" s="18" t="s">
        <v>19</v>
      </c>
      <c r="I22" s="18" t="s">
        <v>19</v>
      </c>
      <c r="J22" s="18" t="s">
        <v>19</v>
      </c>
      <c r="K22" s="19" t="s">
        <v>19</v>
      </c>
      <c r="L22" s="19" t="s">
        <v>19</v>
      </c>
    </row>
    <row r="23" spans="1:12" s="3" customFormat="1" x14ac:dyDescent="0.25">
      <c r="A23" s="30"/>
      <c r="B23" s="31"/>
      <c r="C23" s="31"/>
      <c r="D23" s="31"/>
      <c r="E23" s="31"/>
      <c r="G23" s="17">
        <v>16</v>
      </c>
      <c r="H23" s="18" t="s">
        <v>19</v>
      </c>
      <c r="I23" s="18" t="s">
        <v>19</v>
      </c>
      <c r="J23" s="18" t="s">
        <v>19</v>
      </c>
      <c r="K23" s="19" t="s">
        <v>19</v>
      </c>
      <c r="L23" s="19" t="s">
        <v>19</v>
      </c>
    </row>
    <row r="24" spans="1:12" ht="13.9" customHeight="1" x14ac:dyDescent="0.25">
      <c r="A24" s="31"/>
      <c r="G24" s="17">
        <v>17</v>
      </c>
      <c r="H24" s="18" t="s">
        <v>19</v>
      </c>
      <c r="I24" s="18" t="s">
        <v>19</v>
      </c>
      <c r="J24" s="18" t="s">
        <v>19</v>
      </c>
      <c r="K24" s="19" t="s">
        <v>19</v>
      </c>
      <c r="L24" s="19" t="s">
        <v>19</v>
      </c>
    </row>
    <row r="25" spans="1:12" x14ac:dyDescent="0.25">
      <c r="G25" s="17">
        <v>18</v>
      </c>
      <c r="H25" s="18" t="s">
        <v>19</v>
      </c>
      <c r="I25" s="18" t="s">
        <v>19</v>
      </c>
      <c r="J25" s="18" t="s">
        <v>19</v>
      </c>
      <c r="K25" s="19" t="s">
        <v>19</v>
      </c>
      <c r="L25" s="19" t="s">
        <v>19</v>
      </c>
    </row>
    <row r="26" spans="1:12" x14ac:dyDescent="0.25">
      <c r="G26" s="17">
        <v>19</v>
      </c>
      <c r="H26" s="18" t="s">
        <v>19</v>
      </c>
      <c r="I26" s="18" t="s">
        <v>19</v>
      </c>
      <c r="J26" s="18" t="s">
        <v>19</v>
      </c>
      <c r="K26" s="19" t="s">
        <v>19</v>
      </c>
      <c r="L26" s="19" t="s">
        <v>19</v>
      </c>
    </row>
    <row r="27" spans="1:12" ht="13.9" customHeight="1" x14ac:dyDescent="0.25">
      <c r="G27" s="17">
        <v>20</v>
      </c>
      <c r="H27" s="18" t="s">
        <v>19</v>
      </c>
      <c r="I27" s="18" t="s">
        <v>19</v>
      </c>
      <c r="J27" s="18" t="s">
        <v>19</v>
      </c>
      <c r="K27" s="19" t="s">
        <v>19</v>
      </c>
      <c r="L27" s="19" t="s">
        <v>19</v>
      </c>
    </row>
    <row r="28" spans="1:12" x14ac:dyDescent="0.25">
      <c r="G28" s="17">
        <v>21</v>
      </c>
      <c r="H28" s="18" t="s">
        <v>19</v>
      </c>
      <c r="I28" s="18" t="s">
        <v>19</v>
      </c>
      <c r="J28" s="18" t="s">
        <v>19</v>
      </c>
      <c r="K28" s="19" t="s">
        <v>19</v>
      </c>
      <c r="L28" s="19" t="s">
        <v>19</v>
      </c>
    </row>
    <row r="29" spans="1:12" x14ac:dyDescent="0.25">
      <c r="A29"/>
      <c r="G29" s="17">
        <v>22</v>
      </c>
      <c r="H29" s="18" t="s">
        <v>19</v>
      </c>
      <c r="I29" s="18" t="s">
        <v>19</v>
      </c>
      <c r="J29" s="18" t="s">
        <v>19</v>
      </c>
      <c r="K29" s="19" t="s">
        <v>19</v>
      </c>
      <c r="L29" s="19" t="s">
        <v>19</v>
      </c>
    </row>
    <row r="30" spans="1:12" x14ac:dyDescent="0.25">
      <c r="A30"/>
      <c r="G30" s="17">
        <v>23</v>
      </c>
      <c r="H30" s="18" t="s">
        <v>19</v>
      </c>
      <c r="I30" s="18" t="s">
        <v>19</v>
      </c>
      <c r="J30" s="18" t="s">
        <v>19</v>
      </c>
      <c r="K30" s="19" t="s">
        <v>19</v>
      </c>
      <c r="L30" s="19" t="s">
        <v>19</v>
      </c>
    </row>
    <row r="31" spans="1:12" x14ac:dyDescent="0.25">
      <c r="A31"/>
      <c r="G31" s="17">
        <v>24</v>
      </c>
      <c r="H31" s="18" t="s">
        <v>19</v>
      </c>
      <c r="I31" s="18" t="s">
        <v>19</v>
      </c>
      <c r="J31" s="18" t="s">
        <v>19</v>
      </c>
      <c r="K31" s="19" t="s">
        <v>19</v>
      </c>
      <c r="L31" s="19" t="s">
        <v>19</v>
      </c>
    </row>
    <row r="32" spans="1:12" x14ac:dyDescent="0.25">
      <c r="A32"/>
      <c r="G32" s="17">
        <v>25</v>
      </c>
      <c r="H32" s="18" t="s">
        <v>19</v>
      </c>
      <c r="I32" s="18" t="s">
        <v>19</v>
      </c>
      <c r="J32" s="18" t="s">
        <v>19</v>
      </c>
      <c r="K32" s="19" t="s">
        <v>19</v>
      </c>
      <c r="L32" s="19" t="s">
        <v>19</v>
      </c>
    </row>
    <row r="33" spans="1:16" x14ac:dyDescent="0.25">
      <c r="A33"/>
      <c r="G33" s="17">
        <v>26</v>
      </c>
      <c r="H33" s="18" t="s">
        <v>19</v>
      </c>
      <c r="I33" s="18" t="s">
        <v>19</v>
      </c>
      <c r="J33" s="18" t="s">
        <v>19</v>
      </c>
      <c r="K33" s="19" t="s">
        <v>19</v>
      </c>
      <c r="L33" s="19" t="s">
        <v>19</v>
      </c>
    </row>
    <row r="34" spans="1:16" x14ac:dyDescent="0.25">
      <c r="A34"/>
      <c r="G34" s="17">
        <v>27</v>
      </c>
      <c r="H34" s="18" t="s">
        <v>19</v>
      </c>
      <c r="I34" s="18" t="s">
        <v>19</v>
      </c>
      <c r="J34" s="18" t="s">
        <v>19</v>
      </c>
      <c r="K34" s="19" t="s">
        <v>19</v>
      </c>
      <c r="L34" s="19" t="s">
        <v>19</v>
      </c>
    </row>
    <row r="35" spans="1:16" s="5" customFormat="1" x14ac:dyDescent="0.25">
      <c r="A35"/>
      <c r="B35"/>
      <c r="C35"/>
      <c r="D35"/>
      <c r="E35"/>
      <c r="F35"/>
      <c r="G35" s="17">
        <v>28</v>
      </c>
      <c r="H35" s="18" t="s">
        <v>19</v>
      </c>
      <c r="I35" s="18" t="s">
        <v>19</v>
      </c>
      <c r="J35" s="18" t="s">
        <v>19</v>
      </c>
      <c r="K35" s="19" t="s">
        <v>19</v>
      </c>
      <c r="L35" s="19" t="s">
        <v>19</v>
      </c>
      <c r="M35"/>
      <c r="N35"/>
      <c r="O35"/>
      <c r="P35"/>
    </row>
    <row r="36" spans="1:16" x14ac:dyDescent="0.25">
      <c r="A36"/>
      <c r="G36" s="17">
        <v>29</v>
      </c>
      <c r="H36" s="18" t="s">
        <v>19</v>
      </c>
      <c r="I36" s="18" t="s">
        <v>19</v>
      </c>
      <c r="J36" s="18" t="s">
        <v>19</v>
      </c>
      <c r="K36" s="19" t="s">
        <v>19</v>
      </c>
      <c r="L36" s="19" t="s">
        <v>19</v>
      </c>
    </row>
    <row r="37" spans="1:16" x14ac:dyDescent="0.25">
      <c r="A37"/>
      <c r="G37" s="17">
        <v>30</v>
      </c>
      <c r="H37" s="18" t="s">
        <v>19</v>
      </c>
      <c r="I37" s="18" t="s">
        <v>19</v>
      </c>
      <c r="J37" s="18" t="s">
        <v>19</v>
      </c>
      <c r="K37" s="19" t="s">
        <v>19</v>
      </c>
      <c r="L37" s="19" t="s">
        <v>19</v>
      </c>
    </row>
    <row r="38" spans="1:16" s="4" customFormat="1" x14ac:dyDescent="0.25">
      <c r="A38"/>
      <c r="B38"/>
      <c r="C38"/>
      <c r="D38"/>
      <c r="E38"/>
      <c r="F38"/>
      <c r="G38" s="17">
        <v>31</v>
      </c>
      <c r="H38" s="18" t="s">
        <v>19</v>
      </c>
      <c r="I38" s="18" t="s">
        <v>19</v>
      </c>
      <c r="J38" s="18" t="s">
        <v>19</v>
      </c>
      <c r="K38" s="19" t="s">
        <v>19</v>
      </c>
      <c r="L38" s="19" t="s">
        <v>19</v>
      </c>
      <c r="M38"/>
      <c r="N38"/>
      <c r="O38"/>
      <c r="P38"/>
    </row>
    <row r="39" spans="1:16" x14ac:dyDescent="0.25">
      <c r="A39"/>
      <c r="G39" s="17">
        <v>32</v>
      </c>
      <c r="H39" s="18" t="s">
        <v>19</v>
      </c>
      <c r="I39" s="18" t="s">
        <v>19</v>
      </c>
      <c r="J39" s="18" t="s">
        <v>19</v>
      </c>
      <c r="K39" s="19" t="s">
        <v>19</v>
      </c>
      <c r="L39" s="19" t="s">
        <v>19</v>
      </c>
    </row>
    <row r="40" spans="1:16" x14ac:dyDescent="0.25">
      <c r="A40"/>
      <c r="G40" s="17">
        <v>33</v>
      </c>
      <c r="H40" s="18" t="s">
        <v>19</v>
      </c>
      <c r="I40" s="18" t="s">
        <v>19</v>
      </c>
      <c r="J40" s="18" t="s">
        <v>19</v>
      </c>
      <c r="K40" s="19" t="s">
        <v>19</v>
      </c>
      <c r="L40" s="19" t="s">
        <v>19</v>
      </c>
    </row>
    <row r="41" spans="1:16" x14ac:dyDescent="0.25">
      <c r="A41"/>
      <c r="G41" s="17">
        <v>34</v>
      </c>
      <c r="H41" s="18" t="s">
        <v>19</v>
      </c>
      <c r="I41" s="18" t="s">
        <v>19</v>
      </c>
      <c r="J41" s="18" t="s">
        <v>19</v>
      </c>
      <c r="K41" s="19" t="s">
        <v>19</v>
      </c>
      <c r="L41" s="19" t="s">
        <v>19</v>
      </c>
    </row>
    <row r="42" spans="1:16" x14ac:dyDescent="0.25">
      <c r="A42"/>
      <c r="G42" s="17">
        <v>35</v>
      </c>
      <c r="H42" s="18" t="s">
        <v>19</v>
      </c>
      <c r="I42" s="18" t="s">
        <v>19</v>
      </c>
      <c r="J42" s="18" t="s">
        <v>19</v>
      </c>
      <c r="K42" s="19" t="s">
        <v>19</v>
      </c>
      <c r="L42" s="19" t="s">
        <v>19</v>
      </c>
    </row>
    <row r="43" spans="1:16" x14ac:dyDescent="0.25">
      <c r="A43"/>
      <c r="G43" s="17">
        <v>36</v>
      </c>
      <c r="H43" s="18" t="s">
        <v>19</v>
      </c>
      <c r="I43" s="18" t="s">
        <v>19</v>
      </c>
      <c r="J43" s="18" t="s">
        <v>19</v>
      </c>
      <c r="K43" s="19" t="s">
        <v>19</v>
      </c>
      <c r="L43" s="19" t="s">
        <v>19</v>
      </c>
    </row>
    <row r="44" spans="1:16" x14ac:dyDescent="0.25">
      <c r="A44"/>
      <c r="G44" s="17">
        <v>37</v>
      </c>
      <c r="H44" s="18" t="s">
        <v>19</v>
      </c>
      <c r="I44" s="18" t="s">
        <v>19</v>
      </c>
      <c r="J44" s="18" t="s">
        <v>19</v>
      </c>
      <c r="K44" s="19" t="s">
        <v>19</v>
      </c>
      <c r="L44" s="19" t="s">
        <v>19</v>
      </c>
    </row>
    <row r="45" spans="1:16" x14ac:dyDescent="0.25">
      <c r="A45"/>
      <c r="G45" s="17">
        <v>38</v>
      </c>
      <c r="H45" s="18" t="s">
        <v>19</v>
      </c>
      <c r="I45" s="18" t="s">
        <v>19</v>
      </c>
      <c r="J45" s="18" t="s">
        <v>19</v>
      </c>
      <c r="K45" s="19" t="s">
        <v>19</v>
      </c>
      <c r="L45" s="19" t="s">
        <v>19</v>
      </c>
    </row>
    <row r="46" spans="1:16" x14ac:dyDescent="0.25">
      <c r="G46" s="17">
        <v>39</v>
      </c>
      <c r="H46" s="18" t="s">
        <v>19</v>
      </c>
      <c r="I46" s="18" t="s">
        <v>19</v>
      </c>
      <c r="J46" s="18" t="s">
        <v>19</v>
      </c>
      <c r="K46" s="19" t="s">
        <v>19</v>
      </c>
      <c r="L46" s="19" t="s">
        <v>19</v>
      </c>
    </row>
    <row r="47" spans="1:16" x14ac:dyDescent="0.25">
      <c r="G47" s="17">
        <v>40</v>
      </c>
      <c r="H47" s="18" t="s">
        <v>19</v>
      </c>
      <c r="I47" s="18" t="s">
        <v>19</v>
      </c>
      <c r="J47" s="18" t="s">
        <v>19</v>
      </c>
      <c r="K47" s="19" t="s">
        <v>19</v>
      </c>
      <c r="L47" s="19" t="s">
        <v>19</v>
      </c>
    </row>
    <row r="48" spans="1:16" x14ac:dyDescent="0.25">
      <c r="G48" s="17">
        <v>41</v>
      </c>
      <c r="H48" s="18" t="s">
        <v>19</v>
      </c>
      <c r="I48" s="18" t="s">
        <v>19</v>
      </c>
      <c r="J48" s="18" t="s">
        <v>19</v>
      </c>
      <c r="K48" s="19" t="s">
        <v>19</v>
      </c>
      <c r="L48" s="19" t="s">
        <v>19</v>
      </c>
    </row>
    <row r="49" spans="7:12" x14ac:dyDescent="0.25">
      <c r="G49" s="17">
        <v>42</v>
      </c>
      <c r="H49" s="18" t="s">
        <v>19</v>
      </c>
      <c r="I49" s="18" t="s">
        <v>19</v>
      </c>
      <c r="J49" s="18" t="s">
        <v>19</v>
      </c>
      <c r="K49" s="19" t="s">
        <v>19</v>
      </c>
      <c r="L49" s="19" t="s">
        <v>19</v>
      </c>
    </row>
    <row r="50" spans="7:12" x14ac:dyDescent="0.25">
      <c r="G50" s="17">
        <v>43</v>
      </c>
      <c r="H50" s="18" t="s">
        <v>19</v>
      </c>
      <c r="I50" s="18" t="s">
        <v>19</v>
      </c>
      <c r="J50" s="18" t="s">
        <v>19</v>
      </c>
      <c r="K50" s="19" t="s">
        <v>19</v>
      </c>
      <c r="L50" s="19" t="s">
        <v>19</v>
      </c>
    </row>
    <row r="51" spans="7:12" x14ac:dyDescent="0.25">
      <c r="G51" s="17">
        <v>44</v>
      </c>
      <c r="H51" s="18" t="s">
        <v>19</v>
      </c>
      <c r="I51" s="18" t="s">
        <v>19</v>
      </c>
      <c r="J51" s="18" t="s">
        <v>19</v>
      </c>
      <c r="K51" s="19" t="s">
        <v>19</v>
      </c>
      <c r="L51" s="19" t="s">
        <v>19</v>
      </c>
    </row>
    <row r="52" spans="7:12" x14ac:dyDescent="0.25">
      <c r="G52" s="17">
        <v>45</v>
      </c>
      <c r="H52" s="18" t="s">
        <v>19</v>
      </c>
      <c r="I52" s="18" t="s">
        <v>19</v>
      </c>
      <c r="J52" s="18" t="s">
        <v>19</v>
      </c>
      <c r="K52" s="19" t="s">
        <v>19</v>
      </c>
      <c r="L52" s="19" t="s">
        <v>19</v>
      </c>
    </row>
    <row r="53" spans="7:12" x14ac:dyDescent="0.25">
      <c r="G53" s="17">
        <v>46</v>
      </c>
      <c r="H53" s="18" t="s">
        <v>19</v>
      </c>
      <c r="I53" s="18" t="s">
        <v>19</v>
      </c>
      <c r="J53" s="18" t="s">
        <v>19</v>
      </c>
      <c r="K53" s="19" t="s">
        <v>19</v>
      </c>
      <c r="L53" s="19" t="s">
        <v>19</v>
      </c>
    </row>
    <row r="54" spans="7:12" x14ac:dyDescent="0.25">
      <c r="G54" s="17">
        <v>47</v>
      </c>
      <c r="H54" s="18" t="s">
        <v>19</v>
      </c>
      <c r="I54" s="18" t="s">
        <v>19</v>
      </c>
      <c r="J54" s="18" t="s">
        <v>19</v>
      </c>
      <c r="K54" s="19" t="s">
        <v>19</v>
      </c>
      <c r="L54" s="19" t="s">
        <v>19</v>
      </c>
    </row>
    <row r="55" spans="7:12" x14ac:dyDescent="0.25">
      <c r="G55" s="17">
        <v>48</v>
      </c>
      <c r="H55" s="18" t="s">
        <v>19</v>
      </c>
      <c r="I55" s="18" t="s">
        <v>19</v>
      </c>
      <c r="J55" s="18" t="s">
        <v>19</v>
      </c>
      <c r="K55" s="19" t="s">
        <v>19</v>
      </c>
      <c r="L55" s="19" t="s">
        <v>19</v>
      </c>
    </row>
    <row r="56" spans="7:12" x14ac:dyDescent="0.25">
      <c r="G56" s="17">
        <v>49</v>
      </c>
      <c r="H56" s="18" t="s">
        <v>19</v>
      </c>
      <c r="I56" s="18" t="s">
        <v>19</v>
      </c>
      <c r="J56" s="18" t="s">
        <v>19</v>
      </c>
      <c r="K56" s="19" t="s">
        <v>19</v>
      </c>
      <c r="L56" s="19" t="s">
        <v>19</v>
      </c>
    </row>
    <row r="57" spans="7:12" x14ac:dyDescent="0.25">
      <c r="G57" s="17">
        <v>50</v>
      </c>
      <c r="H57" s="18" t="s">
        <v>19</v>
      </c>
      <c r="I57" s="18" t="s">
        <v>19</v>
      </c>
      <c r="J57" s="18" t="s">
        <v>19</v>
      </c>
      <c r="K57" s="19" t="s">
        <v>19</v>
      </c>
      <c r="L57" s="19" t="s">
        <v>19</v>
      </c>
    </row>
  </sheetData>
  <mergeCells count="13">
    <mergeCell ref="B16:C16"/>
    <mergeCell ref="B17:C17"/>
    <mergeCell ref="A1:E1"/>
    <mergeCell ref="B9:C9"/>
    <mergeCell ref="B11:C11"/>
    <mergeCell ref="B12:C12"/>
    <mergeCell ref="B15:C15"/>
    <mergeCell ref="C2:D2"/>
    <mergeCell ref="C3:D3"/>
    <mergeCell ref="C4:E4"/>
    <mergeCell ref="A5:B5"/>
    <mergeCell ref="C5:E5"/>
    <mergeCell ref="B8:C8"/>
  </mergeCells>
  <phoneticPr fontId="3" type="noConversion"/>
  <pageMargins left="0.70000000000000007" right="0.70000000000000007" top="0.75000000000000011" bottom="0.75000000000000011" header="0.30000000000000004" footer="0.30000000000000004"/>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Affordable Housing 15%</vt:lpstr>
      <vt:lpstr>Townhouse</vt:lpstr>
      <vt:lpstr>Res-SP</vt:lpstr>
      <vt:lpstr>Mix-SP</vt:lpstr>
      <vt:lpstr>Res-UP</vt:lpstr>
      <vt:lpstr>Mix-UP</vt:lpstr>
      <vt:lpstr>Staff Calculator</vt:lpstr>
      <vt:lpstr>'Affordable Housing 15%'!Print_Area</vt:lpstr>
      <vt:lpstr>'Staff Calculator'!Print_Area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 Andestad</dc:creator>
  <cp:lastModifiedBy>Regina Bozerocka</cp:lastModifiedBy>
  <cp:lastPrinted>2019-03-28T17:37:22Z</cp:lastPrinted>
  <dcterms:created xsi:type="dcterms:W3CDTF">2013-11-26T00:36:20Z</dcterms:created>
  <dcterms:modified xsi:type="dcterms:W3CDTF">2019-03-28T17:38:51Z</dcterms:modified>
</cp:coreProperties>
</file>